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20" windowHeight="11904" activeTab="0"/>
  </bookViews>
  <sheets>
    <sheet name="HARM_PRZET" sheetId="1" r:id="rId1"/>
  </sheets>
  <definedNames>
    <definedName name="_xlnm._FilterDatabase" localSheetId="0" hidden="1">'HARM_PRZET'!$B$10:$L$67</definedName>
  </definedNames>
  <calcPr fullCalcOnLoad="1"/>
</workbook>
</file>

<file path=xl/sharedStrings.xml><?xml version="1.0" encoding="utf-8"?>
<sst xmlns="http://schemas.openxmlformats.org/spreadsheetml/2006/main" count="474" uniqueCount="163">
  <si>
    <t xml:space="preserve">Agencja Nieruchomości Rolnych ODDZIAŁ TERENOWY W GORZOWIE WLKP. </t>
  </si>
  <si>
    <t>HARMONOGRAM</t>
  </si>
  <si>
    <t>Na miesiąc: lipiec 2015</t>
  </si>
  <si>
    <t>Szczegółowych informacji na temat ofert umieszczonych w harmonogramie udziela:</t>
  </si>
  <si>
    <t>AGENCJA NIERUCHOMOŚCI ROLNYCH ODDZIAŁ  W GORZOWIE WLKP. 
66-400, ul. Walczaka 25, (95) 782-22-99, (95) 782-22-70</t>
  </si>
  <si>
    <t>Data rozpoczecia przetargu</t>
  </si>
  <si>
    <t>Godzina rozpoczęcia przetargu</t>
  </si>
  <si>
    <t>Powierzchnia użytków rolnych</t>
  </si>
  <si>
    <t>Cena wywoławcza nieruchomości</t>
  </si>
  <si>
    <t>Rodzaj przetargu na sprzedaż</t>
  </si>
  <si>
    <t>Atrybuty, rodzaj i charakter nieruchomości</t>
  </si>
  <si>
    <t>Kolejny przetarg / % obniżki</t>
  </si>
  <si>
    <t>Osoba odpowiedzialna (telefon)</t>
  </si>
  <si>
    <t>01-07-2015</t>
  </si>
  <si>
    <t xml:space="preserve"> słubicki / Górzyca / Górzyca 440/23</t>
  </si>
  <si>
    <t>nieograniczony</t>
  </si>
  <si>
    <t>rolna, niezabudowana</t>
  </si>
  <si>
    <t>1/0,00%</t>
  </si>
  <si>
    <t>Piotr Kowalski 957576197</t>
  </si>
  <si>
    <t xml:space="preserve"> słubicki / Górzyca / Górzyca 467/18</t>
  </si>
  <si>
    <t xml:space="preserve"> słubicki / Górzyca / Górzyca 281/71</t>
  </si>
  <si>
    <t xml:space="preserve"> słubicki / Górzyca / Górzyca 638/11</t>
  </si>
  <si>
    <t xml:space="preserve"> słubicki / Górzyca / Laski 50/3, 50/4</t>
  </si>
  <si>
    <t xml:space="preserve"> sulęciński / Słońsk / Ownice 139</t>
  </si>
  <si>
    <t>Andrzej Skorniak 957576197</t>
  </si>
  <si>
    <t xml:space="preserve"> sulęciński / Słońsk / Ownice 259</t>
  </si>
  <si>
    <t>02-07-2015</t>
  </si>
  <si>
    <t>Ośno Lubuskie</t>
  </si>
  <si>
    <t xml:space="preserve"> słubicki / Górzyca / Czarnów 455</t>
  </si>
  <si>
    <t>2/0,00%</t>
  </si>
  <si>
    <t xml:space="preserve"> sulęciński / Słońsk / Słońsk 743/12</t>
  </si>
  <si>
    <t xml:space="preserve"> sulęciński / Sulęcin / Drogomin 123/4</t>
  </si>
  <si>
    <t>08-07-2015</t>
  </si>
  <si>
    <t>Międzyrzecz</t>
  </si>
  <si>
    <t xml:space="preserve"> sulęciński / Sulęcin / Trzemeszno 385</t>
  </si>
  <si>
    <t>ograniczony</t>
  </si>
  <si>
    <t>Jerzy Mielcarek 957411084</t>
  </si>
  <si>
    <t xml:space="preserve"> sulęciński / Sulęcin / Wielowieś 70</t>
  </si>
  <si>
    <t xml:space="preserve"> sulęciński / Sulęcin / Zarzyń 238/4</t>
  </si>
  <si>
    <t xml:space="preserve"> międzyrzecki / Międzyrzecz / Bukowiec 519</t>
  </si>
  <si>
    <t>09-07-2015</t>
  </si>
  <si>
    <t>Baczyna</t>
  </si>
  <si>
    <t xml:space="preserve"> gorzowski / Bogdaniec / Chwałowice 23/9</t>
  </si>
  <si>
    <t>3/0,00%</t>
  </si>
  <si>
    <t>Agnieszka Herszel 957314052</t>
  </si>
  <si>
    <t xml:space="preserve"> gorzowski / Witnica / Białczyk 668</t>
  </si>
  <si>
    <t xml:space="preserve"> sulęciński / Sulęcin / Rychlik 14/18</t>
  </si>
  <si>
    <t xml:space="preserve"> sulęciński / Sulęcin / Ostrów 95/2</t>
  </si>
  <si>
    <t xml:space="preserve"> sulęciński / Sulęcin / Brzeźno 244/6, 244/5</t>
  </si>
  <si>
    <t xml:space="preserve"> sulęciński / Sulęcin / Trzebów 49/8</t>
  </si>
  <si>
    <t xml:space="preserve"> słubicki / Górzyca / Pamięcin 248</t>
  </si>
  <si>
    <t>Marek Klimkiewicz 957575019</t>
  </si>
  <si>
    <t>14-07-2015</t>
  </si>
  <si>
    <t xml:space="preserve"> słubicki / Ośno Lubuskie / Smogóry 100/1, 111/6, 114/6, 119/8</t>
  </si>
  <si>
    <t xml:space="preserve"> sulęciński / Słońsk / Lemierzyce 209</t>
  </si>
  <si>
    <t>15-07-2015</t>
  </si>
  <si>
    <t xml:space="preserve"> gorzowski / Lubiszyn / Ściechówek 197/1</t>
  </si>
  <si>
    <t xml:space="preserve"> gorzowski / Witnica / Dąbroszyn 180, 181, 179</t>
  </si>
  <si>
    <t xml:space="preserve"> gorzowski / Santok / Nowe Polichno 71/10, 71/11</t>
  </si>
  <si>
    <t>17-07-2015</t>
  </si>
  <si>
    <t>Lubinicko</t>
  </si>
  <si>
    <t xml:space="preserve"> świebodziński / Zbąszynek / Dąbrówka Wlkp 377/1, 377/2</t>
  </si>
  <si>
    <t>21-07-2015</t>
  </si>
  <si>
    <t xml:space="preserve"> międzyrzecki / Międzyrzecz / Bukowiec 536/35</t>
  </si>
  <si>
    <t xml:space="preserve"> międzyrzecki / Trzciel / Łagowiec 52</t>
  </si>
  <si>
    <t xml:space="preserve"> międzyrzecki / Bledzew / Sokola Dąbrowa 305/2</t>
  </si>
  <si>
    <t xml:space="preserve"> międzyrzecki / Trzciel / Siercz 2/11</t>
  </si>
  <si>
    <t>28-07-2015</t>
  </si>
  <si>
    <t xml:space="preserve"> sulęciński / Sulęcin / Ostrów 22/2</t>
  </si>
  <si>
    <t xml:space="preserve"> sulęciński / Sulęcin / Długoszyn 624/3</t>
  </si>
  <si>
    <t>07-07-2015</t>
  </si>
  <si>
    <t xml:space="preserve"> świebodziński / Świebodzin / Glińsk 48/6</t>
  </si>
  <si>
    <t xml:space="preserve"> świebodziński / Zbąszynek / Kosieczyn 213/4</t>
  </si>
  <si>
    <t xml:space="preserve"> świebodziński / Zbąszynek / Kosieczyn 745</t>
  </si>
  <si>
    <t xml:space="preserve"> świebodziński / Łagów / Toporów 177/2</t>
  </si>
  <si>
    <t xml:space="preserve"> świebodziński / Łagów / Toporów 170</t>
  </si>
  <si>
    <t xml:space="preserve"> świebodziński / Skąpe / Łąkie 9/2</t>
  </si>
  <si>
    <t xml:space="preserve"> świebodziński / Skąpe / Radoszyn 90/1</t>
  </si>
  <si>
    <t xml:space="preserve"> świebodziński / Skąpe / Radoszyn 207/9</t>
  </si>
  <si>
    <t>lubinicko</t>
  </si>
  <si>
    <t xml:space="preserve"> świebodziński / Świebodzin / Rusinów 288/1</t>
  </si>
  <si>
    <t xml:space="preserve"> świebodziński / Szczaniec / Szczaniec 251</t>
  </si>
  <si>
    <t xml:space="preserve"> świebodziński / Skąpe / Skąpe 435/4</t>
  </si>
  <si>
    <t xml:space="preserve"> świebodziński / Lubrza / Mostki 168/2</t>
  </si>
  <si>
    <t xml:space="preserve"> świebodziński / Lubrza / Bucze 40</t>
  </si>
  <si>
    <t xml:space="preserve"> świebodziński / Lubrza / Bucze 59/9</t>
  </si>
  <si>
    <t xml:space="preserve"> świebodziński / Lubrza / Bucze 41/2</t>
  </si>
  <si>
    <t xml:space="preserve"> świebodziński / Lubrza / Boryszyn 131/6</t>
  </si>
  <si>
    <t xml:space="preserve"> świebodziński / Lubrza / Boryszyn 141/2</t>
  </si>
  <si>
    <t xml:space="preserve"> świebodziński / Zbąszynek / Kosieczyn 214/2</t>
  </si>
  <si>
    <t xml:space="preserve"> świebodziński / Szczaniec / Kiełcze 57/3</t>
  </si>
  <si>
    <t xml:space="preserve"> świebodziński / Łagów / Toporów 47/1</t>
  </si>
  <si>
    <t xml:space="preserve"> świebodziński / Łagów / Toporów 53/2</t>
  </si>
  <si>
    <t xml:space="preserve"> świebodziński / Lubrza / Boryszyn 307/2</t>
  </si>
  <si>
    <t xml:space="preserve"> świebodziński / Skąpe / Radoszyn 89/1</t>
  </si>
  <si>
    <t>Monika Frąckowiak 683822446</t>
  </si>
  <si>
    <t>Monika Frąckowiak 683822447</t>
  </si>
  <si>
    <t>Monika Frąckowiak 683822448</t>
  </si>
  <si>
    <t>Monika Frąckowiak 683822449</t>
  </si>
  <si>
    <t>Monika Frąckowiak 683822450</t>
  </si>
  <si>
    <t>Monika Frąckowiak 683822451</t>
  </si>
  <si>
    <t xml:space="preserve"> międzyrzecki / Trzciel / Jasieniec 1016/10, 1016/11</t>
  </si>
  <si>
    <t>L.p.</t>
  </si>
  <si>
    <t>Powierzchnia ogólna                   w (ha)</t>
  </si>
  <si>
    <t>Położenie nieruchomości (powiat / gmina / obręb/                  nr działek)</t>
  </si>
  <si>
    <t>3.320 zł</t>
  </si>
  <si>
    <t>18.350 zł</t>
  </si>
  <si>
    <t>3.530 zł</t>
  </si>
  <si>
    <t>3.220 zł</t>
  </si>
  <si>
    <t>16.140 zł</t>
  </si>
  <si>
    <t>7.480 zł</t>
  </si>
  <si>
    <t>17.800 zł</t>
  </si>
  <si>
    <t>9.630 zł</t>
  </si>
  <si>
    <t>1.700 zł</t>
  </si>
  <si>
    <t>5.900 zł</t>
  </si>
  <si>
    <t>15.300 zł</t>
  </si>
  <si>
    <t>76.800 zł</t>
  </si>
  <si>
    <t>23.700 zł</t>
  </si>
  <si>
    <t>33.300 zł</t>
  </si>
  <si>
    <t>10.000 zł</t>
  </si>
  <si>
    <t>1.500 zł</t>
  </si>
  <si>
    <t>8.070 zł</t>
  </si>
  <si>
    <t>9.500 zł</t>
  </si>
  <si>
    <t>11.670 zł</t>
  </si>
  <si>
    <t>243.400 zł</t>
  </si>
  <si>
    <t>21.300 zł</t>
  </si>
  <si>
    <t>16.750 zł</t>
  </si>
  <si>
    <t>14.350 zł</t>
  </si>
  <si>
    <t>6.100 zł</t>
  </si>
  <si>
    <t>32.950 zł</t>
  </si>
  <si>
    <t>31.650 zł</t>
  </si>
  <si>
    <t>3.400 zł</t>
  </si>
  <si>
    <t>32.800 zł</t>
  </si>
  <si>
    <t>21.500 zł</t>
  </si>
  <si>
    <t>24.400 zł</t>
  </si>
  <si>
    <t>83.300 zł</t>
  </si>
  <si>
    <t>10.700 zł</t>
  </si>
  <si>
    <t>8.500 zł</t>
  </si>
  <si>
    <t>2.100 zł</t>
  </si>
  <si>
    <t>6.000 zł</t>
  </si>
  <si>
    <t>14.000 zł</t>
  </si>
  <si>
    <t>7.600 zł</t>
  </si>
  <si>
    <t>15.200 zł</t>
  </si>
  <si>
    <t>13.400 zł</t>
  </si>
  <si>
    <t>9.800 zł</t>
  </si>
  <si>
    <t>61.650 zł</t>
  </si>
  <si>
    <t>30.400 zł</t>
  </si>
  <si>
    <t>40.800 zł</t>
  </si>
  <si>
    <t>7.000 zł</t>
  </si>
  <si>
    <t>2.850 zł</t>
  </si>
  <si>
    <t>19.150 zł</t>
  </si>
  <si>
    <t>8.350 zł</t>
  </si>
  <si>
    <t>22.650 zł</t>
  </si>
  <si>
    <t>31.100 zł</t>
  </si>
  <si>
    <t>42.300 zł</t>
  </si>
  <si>
    <t>23.600 zł</t>
  </si>
  <si>
    <t>50.900 zł</t>
  </si>
  <si>
    <t>23.800 zł</t>
  </si>
  <si>
    <t>Miejsce  przetargu</t>
  </si>
  <si>
    <t>17.700 zł</t>
  </si>
  <si>
    <t>50.300 zł</t>
  </si>
  <si>
    <t>18.700</t>
  </si>
  <si>
    <r>
      <t xml:space="preserve">Przetargów na </t>
    </r>
    <r>
      <rPr>
        <u val="single"/>
        <sz val="14"/>
        <rFont val="Verdana"/>
        <family val="2"/>
      </rPr>
      <t>sprzedaż</t>
    </r>
    <r>
      <rPr>
        <sz val="14"/>
        <rFont val="Verdana"/>
        <family val="2"/>
      </rPr>
      <t xml:space="preserve"> nieruchomości na terenie powiatów/u: gorzowski, międzyrzecki, słubicki, sulęciński, świebodziński w województwie lubuskim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</si>
</sst>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10">
    <font>
      <sz val="10"/>
      <name val="Arial"/>
      <family val="0"/>
    </font>
    <font>
      <sz val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6.5"/>
      <name val="Verdana"/>
      <family val="2"/>
    </font>
    <font>
      <b/>
      <sz val="6.5"/>
      <name val="Verdana"/>
      <family val="2"/>
    </font>
    <font>
      <u val="single"/>
      <sz val="14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0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56">
      <selection activeCell="A1" sqref="A1:L67"/>
    </sheetView>
  </sheetViews>
  <sheetFormatPr defaultColWidth="9.140625" defaultRowHeight="12.75"/>
  <cols>
    <col min="1" max="1" width="4.28125" style="1" customWidth="1"/>
    <col min="2" max="2" width="9.57421875" style="1" customWidth="1"/>
    <col min="3" max="3" width="9.7109375" style="1" customWidth="1"/>
    <col min="4" max="4" width="11.7109375" style="1" customWidth="1"/>
    <col min="5" max="5" width="20.140625" style="1" customWidth="1"/>
    <col min="6" max="6" width="10.7109375" style="1" customWidth="1"/>
    <col min="7" max="7" width="10.421875" style="1" customWidth="1"/>
    <col min="8" max="8" width="11.421875" style="1" customWidth="1"/>
    <col min="9" max="9" width="10.57421875" style="1" customWidth="1"/>
    <col min="10" max="10" width="12.00390625" style="1" customWidth="1"/>
    <col min="11" max="11" width="8.28125" style="1" customWidth="1"/>
    <col min="12" max="12" width="11.7109375" style="1" customWidth="1"/>
    <col min="13" max="78" width="8.8515625" style="1" customWidth="1"/>
  </cols>
  <sheetData>
    <row r="1" spans="2:11" ht="15.75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ht="17.25">
      <c r="B2" s="10" t="s">
        <v>1</v>
      </c>
      <c r="C2" s="9"/>
      <c r="D2" s="9"/>
      <c r="E2" s="9"/>
      <c r="F2" s="9"/>
      <c r="G2" s="9"/>
      <c r="H2" s="9"/>
      <c r="I2" s="9"/>
      <c r="J2" s="9"/>
      <c r="K2" s="9"/>
    </row>
    <row r="3" spans="2:11" ht="60" customHeight="1">
      <c r="B3" s="11" t="s">
        <v>162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9.5" customHeight="1"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6" spans="2:11" ht="19.5" customHeight="1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</row>
    <row r="7" spans="2:11" ht="42.75" customHeight="1"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</row>
    <row r="8" ht="25.5" customHeight="1"/>
    <row r="9" ht="28.5" customHeight="1"/>
    <row r="10" spans="1:12" ht="43.5" customHeight="1">
      <c r="A10" s="4" t="s">
        <v>102</v>
      </c>
      <c r="B10" s="4" t="s">
        <v>5</v>
      </c>
      <c r="C10" s="4" t="s">
        <v>6</v>
      </c>
      <c r="D10" s="4" t="s">
        <v>158</v>
      </c>
      <c r="E10" s="4" t="s">
        <v>104</v>
      </c>
      <c r="F10" s="4" t="s">
        <v>103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</row>
    <row r="11" spans="1:12" ht="29.25" customHeight="1">
      <c r="A11" s="3">
        <v>1</v>
      </c>
      <c r="B11" s="3" t="s">
        <v>13</v>
      </c>
      <c r="C11" s="5">
        <v>0.4583333333333333</v>
      </c>
      <c r="D11" s="6" t="s">
        <v>27</v>
      </c>
      <c r="E11" s="3" t="s">
        <v>14</v>
      </c>
      <c r="F11" s="7">
        <f>0+600/10000</f>
        <v>0.06</v>
      </c>
      <c r="G11" s="7">
        <f>0+600/10000</f>
        <v>0.06</v>
      </c>
      <c r="H11" s="3" t="s">
        <v>105</v>
      </c>
      <c r="I11" s="6" t="s">
        <v>15</v>
      </c>
      <c r="J11" s="3" t="s">
        <v>16</v>
      </c>
      <c r="K11" s="3" t="s">
        <v>17</v>
      </c>
      <c r="L11" s="3" t="s">
        <v>18</v>
      </c>
    </row>
    <row r="12" spans="1:12" ht="27" customHeight="1">
      <c r="A12" s="3">
        <v>2</v>
      </c>
      <c r="B12" s="3" t="s">
        <v>13</v>
      </c>
      <c r="C12" s="5">
        <v>0.4166666666666667</v>
      </c>
      <c r="D12" s="6" t="s">
        <v>27</v>
      </c>
      <c r="E12" s="3" t="s">
        <v>19</v>
      </c>
      <c r="F12" s="7">
        <f>0+575/10000</f>
        <v>0.0575</v>
      </c>
      <c r="G12" s="7">
        <f>0+575/10000</f>
        <v>0.0575</v>
      </c>
      <c r="H12" s="3" t="s">
        <v>106</v>
      </c>
      <c r="I12" s="6" t="s">
        <v>15</v>
      </c>
      <c r="J12" s="3" t="s">
        <v>16</v>
      </c>
      <c r="K12" s="3" t="s">
        <v>17</v>
      </c>
      <c r="L12" s="3" t="s">
        <v>18</v>
      </c>
    </row>
    <row r="13" spans="1:12" ht="28.5" customHeight="1">
      <c r="A13" s="3">
        <v>3</v>
      </c>
      <c r="B13" s="3" t="s">
        <v>13</v>
      </c>
      <c r="C13" s="5">
        <v>0.4375</v>
      </c>
      <c r="D13" s="6" t="s">
        <v>27</v>
      </c>
      <c r="E13" s="3" t="s">
        <v>20</v>
      </c>
      <c r="F13" s="7">
        <f>0+240/10000</f>
        <v>0.024</v>
      </c>
      <c r="G13" s="7">
        <f>0+240/10000</f>
        <v>0.024</v>
      </c>
      <c r="H13" s="3" t="s">
        <v>107</v>
      </c>
      <c r="I13" s="6" t="s">
        <v>15</v>
      </c>
      <c r="J13" s="3" t="s">
        <v>16</v>
      </c>
      <c r="K13" s="3" t="s">
        <v>17</v>
      </c>
      <c r="L13" s="3" t="s">
        <v>18</v>
      </c>
    </row>
    <row r="14" spans="1:12" ht="25.5" customHeight="1">
      <c r="A14" s="3">
        <v>4</v>
      </c>
      <c r="B14" s="3" t="s">
        <v>13</v>
      </c>
      <c r="C14" s="5">
        <v>0.4791666666666667</v>
      </c>
      <c r="D14" s="6" t="s">
        <v>27</v>
      </c>
      <c r="E14" s="3" t="s">
        <v>21</v>
      </c>
      <c r="F14" s="7">
        <f>0+600/10000</f>
        <v>0.06</v>
      </c>
      <c r="G14" s="7">
        <f>0+600/10000</f>
        <v>0.06</v>
      </c>
      <c r="H14" s="3" t="s">
        <v>108</v>
      </c>
      <c r="I14" s="6" t="s">
        <v>15</v>
      </c>
      <c r="J14" s="3" t="s">
        <v>16</v>
      </c>
      <c r="K14" s="3" t="s">
        <v>17</v>
      </c>
      <c r="L14" s="3" t="s">
        <v>18</v>
      </c>
    </row>
    <row r="15" spans="1:12" ht="24" customHeight="1">
      <c r="A15" s="3">
        <v>5</v>
      </c>
      <c r="B15" s="3" t="s">
        <v>13</v>
      </c>
      <c r="C15" s="5">
        <v>0.5</v>
      </c>
      <c r="D15" s="6" t="s">
        <v>27</v>
      </c>
      <c r="E15" s="3" t="s">
        <v>22</v>
      </c>
      <c r="F15" s="7">
        <f>0+1800/10000</f>
        <v>0.18</v>
      </c>
      <c r="G15" s="7">
        <f>0+1800/10000</f>
        <v>0.18</v>
      </c>
      <c r="H15" s="3" t="s">
        <v>109</v>
      </c>
      <c r="I15" s="6" t="s">
        <v>15</v>
      </c>
      <c r="J15" s="3" t="s">
        <v>16</v>
      </c>
      <c r="K15" s="3" t="s">
        <v>17</v>
      </c>
      <c r="L15" s="3" t="s">
        <v>18</v>
      </c>
    </row>
    <row r="16" spans="1:12" ht="24.75" customHeight="1">
      <c r="A16" s="3">
        <v>6</v>
      </c>
      <c r="B16" s="3" t="s">
        <v>13</v>
      </c>
      <c r="C16" s="5">
        <v>0.5208333333333334</v>
      </c>
      <c r="D16" s="6" t="s">
        <v>27</v>
      </c>
      <c r="E16" s="3" t="s">
        <v>23</v>
      </c>
      <c r="F16" s="7">
        <f>0+5100/10000</f>
        <v>0.51</v>
      </c>
      <c r="G16" s="7">
        <f>0+5100/10000</f>
        <v>0.51</v>
      </c>
      <c r="H16" s="3" t="s">
        <v>110</v>
      </c>
      <c r="I16" s="6" t="s">
        <v>15</v>
      </c>
      <c r="J16" s="3" t="s">
        <v>16</v>
      </c>
      <c r="K16" s="3" t="s">
        <v>17</v>
      </c>
      <c r="L16" s="3" t="s">
        <v>24</v>
      </c>
    </row>
    <row r="17" spans="1:12" ht="27" customHeight="1">
      <c r="A17" s="3">
        <v>7</v>
      </c>
      <c r="B17" s="3" t="s">
        <v>13</v>
      </c>
      <c r="C17" s="5">
        <v>0.5416666666666666</v>
      </c>
      <c r="D17" s="6" t="s">
        <v>27</v>
      </c>
      <c r="E17" s="3" t="s">
        <v>25</v>
      </c>
      <c r="F17" s="7">
        <f>0+1900/10000</f>
        <v>0.19</v>
      </c>
      <c r="G17" s="7">
        <f>0+1900/10000</f>
        <v>0.19</v>
      </c>
      <c r="H17" s="3" t="s">
        <v>111</v>
      </c>
      <c r="I17" s="6" t="s">
        <v>15</v>
      </c>
      <c r="J17" s="3" t="s">
        <v>16</v>
      </c>
      <c r="K17" s="3" t="s">
        <v>17</v>
      </c>
      <c r="L17" s="3" t="s">
        <v>24</v>
      </c>
    </row>
    <row r="18" spans="1:12" ht="24" customHeight="1">
      <c r="A18" s="3">
        <v>8</v>
      </c>
      <c r="B18" s="3" t="s">
        <v>26</v>
      </c>
      <c r="C18" s="5">
        <v>0.4583333333333333</v>
      </c>
      <c r="D18" s="6" t="s">
        <v>27</v>
      </c>
      <c r="E18" s="3" t="s">
        <v>28</v>
      </c>
      <c r="F18" s="7">
        <f>0+5600/10000</f>
        <v>0.56</v>
      </c>
      <c r="G18" s="7">
        <f>0+5600/10000</f>
        <v>0.56</v>
      </c>
      <c r="H18" s="3" t="s">
        <v>112</v>
      </c>
      <c r="I18" s="6" t="s">
        <v>15</v>
      </c>
      <c r="J18" s="3" t="s">
        <v>16</v>
      </c>
      <c r="K18" s="3" t="s">
        <v>29</v>
      </c>
      <c r="L18" s="3" t="s">
        <v>18</v>
      </c>
    </row>
    <row r="19" spans="1:12" ht="25.5" customHeight="1">
      <c r="A19" s="3">
        <v>9</v>
      </c>
      <c r="B19" s="3" t="s">
        <v>26</v>
      </c>
      <c r="C19" s="5">
        <v>0.4166666666666667</v>
      </c>
      <c r="D19" s="6" t="s">
        <v>27</v>
      </c>
      <c r="E19" s="3" t="s">
        <v>30</v>
      </c>
      <c r="F19" s="7">
        <f>0+1386/10000</f>
        <v>0.1386</v>
      </c>
      <c r="G19" s="7">
        <f>0+0/10000</f>
        <v>0</v>
      </c>
      <c r="H19" s="3" t="s">
        <v>113</v>
      </c>
      <c r="I19" s="6" t="s">
        <v>15</v>
      </c>
      <c r="J19" s="3" t="s">
        <v>16</v>
      </c>
      <c r="K19" s="3" t="s">
        <v>17</v>
      </c>
      <c r="L19" s="3" t="s">
        <v>24</v>
      </c>
    </row>
    <row r="20" spans="1:12" ht="27.75" customHeight="1">
      <c r="A20" s="3">
        <v>10</v>
      </c>
      <c r="B20" s="3" t="s">
        <v>26</v>
      </c>
      <c r="C20" s="5">
        <v>0.4375</v>
      </c>
      <c r="D20" s="6" t="s">
        <v>27</v>
      </c>
      <c r="E20" s="3" t="s">
        <v>31</v>
      </c>
      <c r="F20" s="7">
        <f>0+3464/10000</f>
        <v>0.3464</v>
      </c>
      <c r="G20" s="7">
        <f>0+2433/10000</f>
        <v>0.2433</v>
      </c>
      <c r="H20" s="3" t="s">
        <v>114</v>
      </c>
      <c r="I20" s="6" t="s">
        <v>15</v>
      </c>
      <c r="J20" s="3" t="s">
        <v>16</v>
      </c>
      <c r="K20" s="3" t="s">
        <v>17</v>
      </c>
      <c r="L20" s="3" t="s">
        <v>18</v>
      </c>
    </row>
    <row r="21" spans="1:12" ht="25.5" customHeight="1">
      <c r="A21" s="3">
        <v>11</v>
      </c>
      <c r="B21" s="3" t="s">
        <v>32</v>
      </c>
      <c r="C21" s="5">
        <v>0.4166666666666667</v>
      </c>
      <c r="D21" s="6" t="s">
        <v>33</v>
      </c>
      <c r="E21" s="3" t="s">
        <v>34</v>
      </c>
      <c r="F21" s="7">
        <f>1+200/10000</f>
        <v>1.02</v>
      </c>
      <c r="G21" s="7">
        <f>1+200/10000</f>
        <v>1.02</v>
      </c>
      <c r="H21" s="3" t="s">
        <v>115</v>
      </c>
      <c r="I21" s="6" t="s">
        <v>35</v>
      </c>
      <c r="J21" s="3" t="s">
        <v>16</v>
      </c>
      <c r="K21" s="3" t="s">
        <v>29</v>
      </c>
      <c r="L21" s="3" t="s">
        <v>36</v>
      </c>
    </row>
    <row r="22" spans="1:12" ht="22.5" customHeight="1">
      <c r="A22" s="3">
        <v>12</v>
      </c>
      <c r="B22" s="3" t="s">
        <v>32</v>
      </c>
      <c r="C22" s="5">
        <v>0.4375</v>
      </c>
      <c r="D22" s="6" t="s">
        <v>33</v>
      </c>
      <c r="E22" s="3" t="s">
        <v>37</v>
      </c>
      <c r="F22" s="7">
        <f>3+8300/10000</f>
        <v>3.83</v>
      </c>
      <c r="G22" s="7">
        <f>3+8300/10000</f>
        <v>3.83</v>
      </c>
      <c r="H22" s="3" t="s">
        <v>116</v>
      </c>
      <c r="I22" s="6" t="s">
        <v>35</v>
      </c>
      <c r="J22" s="3" t="s">
        <v>16</v>
      </c>
      <c r="K22" s="3" t="s">
        <v>29</v>
      </c>
      <c r="L22" s="3" t="s">
        <v>36</v>
      </c>
    </row>
    <row r="23" spans="1:12" ht="27" customHeight="1">
      <c r="A23" s="3">
        <v>13</v>
      </c>
      <c r="B23" s="3" t="s">
        <v>32</v>
      </c>
      <c r="C23" s="5">
        <v>0.4583333333333333</v>
      </c>
      <c r="D23" s="6" t="s">
        <v>33</v>
      </c>
      <c r="E23" s="3" t="s">
        <v>38</v>
      </c>
      <c r="F23" s="7">
        <f>1+156/10000</f>
        <v>1.0156</v>
      </c>
      <c r="G23" s="7">
        <f>0+8149/10000</f>
        <v>0.8149</v>
      </c>
      <c r="H23" s="3" t="s">
        <v>159</v>
      </c>
      <c r="I23" s="6" t="s">
        <v>35</v>
      </c>
      <c r="J23" s="3" t="s">
        <v>16</v>
      </c>
      <c r="K23" s="3" t="s">
        <v>17</v>
      </c>
      <c r="L23" s="3" t="s">
        <v>36</v>
      </c>
    </row>
    <row r="24" spans="1:12" ht="23.25" customHeight="1">
      <c r="A24" s="3">
        <v>14</v>
      </c>
      <c r="B24" s="3" t="s">
        <v>32</v>
      </c>
      <c r="C24" s="5">
        <v>0.4791666666666667</v>
      </c>
      <c r="D24" s="6" t="s">
        <v>33</v>
      </c>
      <c r="E24" s="3" t="s">
        <v>39</v>
      </c>
      <c r="F24" s="7">
        <f>2+5700/10000</f>
        <v>2.57</v>
      </c>
      <c r="G24" s="7">
        <f>1+200/10000</f>
        <v>1.02</v>
      </c>
      <c r="H24" s="3" t="s">
        <v>160</v>
      </c>
      <c r="I24" s="6" t="s">
        <v>35</v>
      </c>
      <c r="J24" s="3" t="s">
        <v>16</v>
      </c>
      <c r="K24" s="3" t="s">
        <v>29</v>
      </c>
      <c r="L24" s="3" t="s">
        <v>36</v>
      </c>
    </row>
    <row r="25" spans="1:12" ht="25.5" customHeight="1">
      <c r="A25" s="3">
        <v>15</v>
      </c>
      <c r="B25" s="3" t="s">
        <v>32</v>
      </c>
      <c r="C25" s="5">
        <v>0.5</v>
      </c>
      <c r="D25" s="6" t="s">
        <v>33</v>
      </c>
      <c r="E25" s="3" t="s">
        <v>101</v>
      </c>
      <c r="F25" s="7">
        <v>1.0287</v>
      </c>
      <c r="G25" s="7">
        <f>0+0/10000</f>
        <v>0</v>
      </c>
      <c r="H25" s="3" t="s">
        <v>117</v>
      </c>
      <c r="I25" s="6" t="s">
        <v>35</v>
      </c>
      <c r="J25" s="3" t="s">
        <v>16</v>
      </c>
      <c r="K25" s="3" t="s">
        <v>17</v>
      </c>
      <c r="L25" s="3" t="s">
        <v>36</v>
      </c>
    </row>
    <row r="26" spans="1:12" ht="28.5" customHeight="1">
      <c r="A26" s="3">
        <v>17</v>
      </c>
      <c r="B26" s="3" t="s">
        <v>40</v>
      </c>
      <c r="C26" s="5">
        <v>0.4166666666666667</v>
      </c>
      <c r="D26" s="6" t="s">
        <v>41</v>
      </c>
      <c r="E26" s="3" t="s">
        <v>42</v>
      </c>
      <c r="F26" s="7">
        <f>0+5605/10000</f>
        <v>0.5605</v>
      </c>
      <c r="G26" s="7">
        <f>0+0/10000</f>
        <v>0</v>
      </c>
      <c r="H26" s="3" t="s">
        <v>118</v>
      </c>
      <c r="I26" s="6" t="s">
        <v>15</v>
      </c>
      <c r="J26" s="3" t="s">
        <v>16</v>
      </c>
      <c r="K26" s="3" t="s">
        <v>43</v>
      </c>
      <c r="L26" s="3" t="s">
        <v>44</v>
      </c>
    </row>
    <row r="27" spans="1:12" ht="33" customHeight="1">
      <c r="A27" s="3">
        <v>18</v>
      </c>
      <c r="B27" s="3" t="s">
        <v>40</v>
      </c>
      <c r="C27" s="5">
        <v>0.47222222222222227</v>
      </c>
      <c r="D27" s="6" t="s">
        <v>41</v>
      </c>
      <c r="E27" s="3" t="s">
        <v>45</v>
      </c>
      <c r="F27" s="7">
        <f>0+5500/10000</f>
        <v>0.55</v>
      </c>
      <c r="G27" s="7">
        <f>0+3700/10000</f>
        <v>0.37</v>
      </c>
      <c r="H27" s="3" t="s">
        <v>119</v>
      </c>
      <c r="I27" s="6" t="s">
        <v>15</v>
      </c>
      <c r="J27" s="3" t="s">
        <v>16</v>
      </c>
      <c r="K27" s="3" t="s">
        <v>17</v>
      </c>
      <c r="L27" s="3" t="s">
        <v>44</v>
      </c>
    </row>
    <row r="28" spans="1:12" ht="23.25" customHeight="1">
      <c r="A28" s="3">
        <v>19</v>
      </c>
      <c r="B28" s="3" t="s">
        <v>40</v>
      </c>
      <c r="C28" s="5">
        <v>0.4583333333333333</v>
      </c>
      <c r="D28" s="6" t="s">
        <v>27</v>
      </c>
      <c r="E28" s="3" t="s">
        <v>46</v>
      </c>
      <c r="F28" s="7">
        <f>0+300/10000</f>
        <v>0.03</v>
      </c>
      <c r="G28" s="7">
        <f>0+300/10000</f>
        <v>0.03</v>
      </c>
      <c r="H28" s="3" t="s">
        <v>120</v>
      </c>
      <c r="I28" s="6" t="s">
        <v>15</v>
      </c>
      <c r="J28" s="3" t="s">
        <v>16</v>
      </c>
      <c r="K28" s="3" t="s">
        <v>17</v>
      </c>
      <c r="L28" s="3" t="s">
        <v>18</v>
      </c>
    </row>
    <row r="29" spans="1:12" ht="24.75" customHeight="1">
      <c r="A29" s="3">
        <v>20</v>
      </c>
      <c r="B29" s="3" t="s">
        <v>40</v>
      </c>
      <c r="C29" s="5">
        <v>0.4791666666666667</v>
      </c>
      <c r="D29" s="6" t="s">
        <v>27</v>
      </c>
      <c r="E29" s="3" t="s">
        <v>47</v>
      </c>
      <c r="F29" s="7">
        <f>0+2200/10000</f>
        <v>0.22</v>
      </c>
      <c r="G29" s="7">
        <f>0+2200/10000</f>
        <v>0.22</v>
      </c>
      <c r="H29" s="3" t="s">
        <v>121</v>
      </c>
      <c r="I29" s="6" t="s">
        <v>15</v>
      </c>
      <c r="J29" s="3" t="s">
        <v>16</v>
      </c>
      <c r="K29" s="3" t="s">
        <v>17</v>
      </c>
      <c r="L29" s="3" t="s">
        <v>18</v>
      </c>
    </row>
    <row r="30" spans="1:12" ht="24" customHeight="1">
      <c r="A30" s="3">
        <v>21</v>
      </c>
      <c r="B30" s="3" t="s">
        <v>40</v>
      </c>
      <c r="C30" s="5">
        <v>0.5</v>
      </c>
      <c r="D30" s="6" t="s">
        <v>27</v>
      </c>
      <c r="E30" s="3" t="s">
        <v>48</v>
      </c>
      <c r="F30" s="7">
        <f>0+4500/10000</f>
        <v>0.45</v>
      </c>
      <c r="G30" s="7">
        <f>0+4500/10000</f>
        <v>0.45</v>
      </c>
      <c r="H30" s="3" t="s">
        <v>122</v>
      </c>
      <c r="I30" s="6" t="s">
        <v>15</v>
      </c>
      <c r="J30" s="3" t="s">
        <v>16</v>
      </c>
      <c r="K30" s="3" t="s">
        <v>17</v>
      </c>
      <c r="L30" s="3" t="s">
        <v>18</v>
      </c>
    </row>
    <row r="31" spans="1:12" ht="25.5" customHeight="1">
      <c r="A31" s="3">
        <v>22</v>
      </c>
      <c r="B31" s="3" t="s">
        <v>40</v>
      </c>
      <c r="C31" s="5">
        <v>0.5208333333333334</v>
      </c>
      <c r="D31" s="6" t="s">
        <v>27</v>
      </c>
      <c r="E31" s="3" t="s">
        <v>49</v>
      </c>
      <c r="F31" s="7">
        <f>0+6000/10000</f>
        <v>0.6</v>
      </c>
      <c r="G31" s="7">
        <f>0+6000/10000</f>
        <v>0.6</v>
      </c>
      <c r="H31" s="3" t="s">
        <v>123</v>
      </c>
      <c r="I31" s="6" t="s">
        <v>15</v>
      </c>
      <c r="J31" s="3" t="s">
        <v>16</v>
      </c>
      <c r="K31" s="3" t="s">
        <v>17</v>
      </c>
      <c r="L31" s="3" t="s">
        <v>18</v>
      </c>
    </row>
    <row r="32" spans="1:12" ht="30.75" customHeight="1">
      <c r="A32" s="3">
        <v>23</v>
      </c>
      <c r="B32" s="3" t="s">
        <v>40</v>
      </c>
      <c r="C32" s="5">
        <v>0.4375</v>
      </c>
      <c r="D32" s="6" t="s">
        <v>27</v>
      </c>
      <c r="E32" s="3" t="s">
        <v>50</v>
      </c>
      <c r="F32" s="7">
        <f>10+8600/10000</f>
        <v>10.86</v>
      </c>
      <c r="G32" s="7">
        <f>10+8600/10000</f>
        <v>10.86</v>
      </c>
      <c r="H32" s="3" t="s">
        <v>124</v>
      </c>
      <c r="I32" s="6" t="s">
        <v>15</v>
      </c>
      <c r="J32" s="3" t="s">
        <v>16</v>
      </c>
      <c r="K32" s="3" t="s">
        <v>17</v>
      </c>
      <c r="L32" s="3" t="s">
        <v>51</v>
      </c>
    </row>
    <row r="33" spans="1:12" ht="24.75" customHeight="1">
      <c r="A33" s="3">
        <v>24</v>
      </c>
      <c r="B33" s="3" t="s">
        <v>52</v>
      </c>
      <c r="C33" s="5">
        <v>0.4166666666666667</v>
      </c>
      <c r="D33" s="6" t="s">
        <v>27</v>
      </c>
      <c r="E33" s="3" t="s">
        <v>53</v>
      </c>
      <c r="F33" s="7">
        <f>1+2400/10000</f>
        <v>1.24</v>
      </c>
      <c r="G33" s="7">
        <f>0+3500/10000</f>
        <v>0.35</v>
      </c>
      <c r="H33" s="3" t="s">
        <v>125</v>
      </c>
      <c r="I33" s="6" t="s">
        <v>35</v>
      </c>
      <c r="J33" s="3" t="s">
        <v>16</v>
      </c>
      <c r="K33" s="3" t="s">
        <v>17</v>
      </c>
      <c r="L33" s="3" t="s">
        <v>24</v>
      </c>
    </row>
    <row r="34" spans="1:12" ht="24" customHeight="1">
      <c r="A34" s="3">
        <v>25</v>
      </c>
      <c r="B34" s="3" t="s">
        <v>52</v>
      </c>
      <c r="C34" s="5">
        <v>0.4375</v>
      </c>
      <c r="D34" s="6" t="s">
        <v>27</v>
      </c>
      <c r="E34" s="3" t="s">
        <v>54</v>
      </c>
      <c r="F34" s="7">
        <f>1+0/10000</f>
        <v>1</v>
      </c>
      <c r="G34" s="7">
        <f>1+0/10000</f>
        <v>1</v>
      </c>
      <c r="H34" s="3" t="s">
        <v>126</v>
      </c>
      <c r="I34" s="6" t="s">
        <v>15</v>
      </c>
      <c r="J34" s="3" t="s">
        <v>16</v>
      </c>
      <c r="K34" s="3" t="s">
        <v>29</v>
      </c>
      <c r="L34" s="3" t="s">
        <v>24</v>
      </c>
    </row>
    <row r="35" spans="1:12" ht="24" customHeight="1">
      <c r="A35" s="3">
        <v>26</v>
      </c>
      <c r="B35" s="3" t="s">
        <v>55</v>
      </c>
      <c r="C35" s="5">
        <v>0.4166666666666667</v>
      </c>
      <c r="D35" s="6" t="s">
        <v>41</v>
      </c>
      <c r="E35" s="3" t="s">
        <v>56</v>
      </c>
      <c r="F35" s="7">
        <f>0+5200/10000</f>
        <v>0.52</v>
      </c>
      <c r="G35" s="7">
        <f>0+5200/10000</f>
        <v>0.52</v>
      </c>
      <c r="H35" s="3" t="s">
        <v>127</v>
      </c>
      <c r="I35" s="6" t="s">
        <v>15</v>
      </c>
      <c r="J35" s="3" t="s">
        <v>16</v>
      </c>
      <c r="K35" s="3" t="s">
        <v>17</v>
      </c>
      <c r="L35" s="3" t="s">
        <v>44</v>
      </c>
    </row>
    <row r="36" spans="1:12" ht="24.75" customHeight="1">
      <c r="A36" s="3">
        <v>27</v>
      </c>
      <c r="B36" s="3" t="s">
        <v>55</v>
      </c>
      <c r="C36" s="5">
        <v>0.4444444444444444</v>
      </c>
      <c r="D36" s="6" t="s">
        <v>41</v>
      </c>
      <c r="E36" s="3" t="s">
        <v>57</v>
      </c>
      <c r="F36" s="7">
        <f>0+3800/10000</f>
        <v>0.38</v>
      </c>
      <c r="G36" s="7">
        <f>0+3800/10000</f>
        <v>0.38</v>
      </c>
      <c r="H36" s="3" t="s">
        <v>128</v>
      </c>
      <c r="I36" s="6" t="s">
        <v>15</v>
      </c>
      <c r="J36" s="3" t="s">
        <v>16</v>
      </c>
      <c r="K36" s="3" t="s">
        <v>17</v>
      </c>
      <c r="L36" s="3" t="s">
        <v>44</v>
      </c>
    </row>
    <row r="37" spans="1:12" ht="24" customHeight="1">
      <c r="A37" s="3">
        <v>28</v>
      </c>
      <c r="B37" s="3" t="s">
        <v>55</v>
      </c>
      <c r="C37" s="5">
        <v>0.4583333333333333</v>
      </c>
      <c r="D37" s="6" t="s">
        <v>41</v>
      </c>
      <c r="E37" s="3" t="s">
        <v>58</v>
      </c>
      <c r="F37" s="7">
        <f>0+5600/10000</f>
        <v>0.56</v>
      </c>
      <c r="G37" s="7">
        <f>0+5600/10000</f>
        <v>0.56</v>
      </c>
      <c r="H37" s="3" t="s">
        <v>129</v>
      </c>
      <c r="I37" s="6" t="s">
        <v>15</v>
      </c>
      <c r="J37" s="3" t="s">
        <v>16</v>
      </c>
      <c r="K37" s="3" t="s">
        <v>17</v>
      </c>
      <c r="L37" s="3" t="s">
        <v>44</v>
      </c>
    </row>
    <row r="38" spans="1:12" ht="26.25" customHeight="1">
      <c r="A38" s="3">
        <v>29</v>
      </c>
      <c r="B38" s="3" t="s">
        <v>59</v>
      </c>
      <c r="C38" s="5">
        <v>0.5</v>
      </c>
      <c r="D38" s="6" t="s">
        <v>60</v>
      </c>
      <c r="E38" s="3" t="s">
        <v>61</v>
      </c>
      <c r="F38" s="7">
        <f>1+3200/10000</f>
        <v>1.32</v>
      </c>
      <c r="G38" s="7">
        <f>1+3200/10000</f>
        <v>1.32</v>
      </c>
      <c r="H38" s="3" t="s">
        <v>130</v>
      </c>
      <c r="I38" s="6" t="s">
        <v>35</v>
      </c>
      <c r="J38" s="3" t="s">
        <v>16</v>
      </c>
      <c r="K38" s="3" t="s">
        <v>17</v>
      </c>
      <c r="L38" s="2" t="s">
        <v>95</v>
      </c>
    </row>
    <row r="39" spans="1:12" ht="23.25" customHeight="1">
      <c r="A39" s="3">
        <v>30</v>
      </c>
      <c r="B39" s="3" t="s">
        <v>62</v>
      </c>
      <c r="C39" s="5">
        <v>0.4166666666666667</v>
      </c>
      <c r="D39" s="6" t="s">
        <v>33</v>
      </c>
      <c r="E39" s="3" t="s">
        <v>63</v>
      </c>
      <c r="F39" s="7">
        <f>0+478/10000</f>
        <v>0.0478</v>
      </c>
      <c r="G39" s="7">
        <f>0+478/10000</f>
        <v>0.0478</v>
      </c>
      <c r="H39" s="3" t="s">
        <v>131</v>
      </c>
      <c r="I39" s="6" t="s">
        <v>15</v>
      </c>
      <c r="J39" s="3" t="s">
        <v>16</v>
      </c>
      <c r="K39" s="3" t="s">
        <v>43</v>
      </c>
      <c r="L39" s="3" t="s">
        <v>36</v>
      </c>
    </row>
    <row r="40" spans="1:12" ht="24" customHeight="1">
      <c r="A40" s="3">
        <v>31</v>
      </c>
      <c r="B40" s="3" t="s">
        <v>62</v>
      </c>
      <c r="C40" s="5">
        <v>0.4305555555555556</v>
      </c>
      <c r="D40" s="6" t="s">
        <v>33</v>
      </c>
      <c r="E40" s="3" t="s">
        <v>64</v>
      </c>
      <c r="F40" s="7">
        <f>0+8900/10000</f>
        <v>0.89</v>
      </c>
      <c r="G40" s="7">
        <f>0+8900/10000</f>
        <v>0.89</v>
      </c>
      <c r="H40" s="3" t="s">
        <v>161</v>
      </c>
      <c r="I40" s="6" t="s">
        <v>15</v>
      </c>
      <c r="J40" s="3" t="s">
        <v>16</v>
      </c>
      <c r="K40" s="3" t="s">
        <v>29</v>
      </c>
      <c r="L40" s="3" t="s">
        <v>36</v>
      </c>
    </row>
    <row r="41" spans="1:12" ht="23.25" customHeight="1">
      <c r="A41" s="3">
        <v>32</v>
      </c>
      <c r="B41" s="3" t="s">
        <v>62</v>
      </c>
      <c r="C41" s="5">
        <v>0.4444444444444444</v>
      </c>
      <c r="D41" s="6" t="s">
        <v>33</v>
      </c>
      <c r="E41" s="3" t="s">
        <v>65</v>
      </c>
      <c r="F41" s="7">
        <f>2+500/10000</f>
        <v>2.05</v>
      </c>
      <c r="G41" s="7">
        <f>2+500/10000</f>
        <v>2.05</v>
      </c>
      <c r="H41" s="3" t="s">
        <v>132</v>
      </c>
      <c r="I41" s="6" t="s">
        <v>15</v>
      </c>
      <c r="J41" s="3" t="s">
        <v>16</v>
      </c>
      <c r="K41" s="3" t="s">
        <v>29</v>
      </c>
      <c r="L41" s="3" t="s">
        <v>36</v>
      </c>
    </row>
    <row r="42" spans="1:12" ht="24" customHeight="1">
      <c r="A42" s="3">
        <v>33</v>
      </c>
      <c r="B42" s="3" t="s">
        <v>62</v>
      </c>
      <c r="C42" s="5">
        <v>0.4583333333333333</v>
      </c>
      <c r="D42" s="6" t="s">
        <v>33</v>
      </c>
      <c r="E42" s="3" t="s">
        <v>66</v>
      </c>
      <c r="F42" s="7">
        <f>1+2200/10000</f>
        <v>1.22</v>
      </c>
      <c r="G42" s="7">
        <f>1+2200/10000</f>
        <v>1.22</v>
      </c>
      <c r="H42" s="3" t="s">
        <v>133</v>
      </c>
      <c r="I42" s="6" t="s">
        <v>15</v>
      </c>
      <c r="J42" s="3" t="s">
        <v>16</v>
      </c>
      <c r="K42" s="3" t="s">
        <v>29</v>
      </c>
      <c r="L42" s="3" t="s">
        <v>36</v>
      </c>
    </row>
    <row r="43" spans="1:12" ht="27" customHeight="1">
      <c r="A43" s="3">
        <v>34</v>
      </c>
      <c r="B43" s="3" t="s">
        <v>67</v>
      </c>
      <c r="C43" s="5">
        <v>0.4166666666666667</v>
      </c>
      <c r="D43" s="6" t="s">
        <v>27</v>
      </c>
      <c r="E43" s="3" t="s">
        <v>68</v>
      </c>
      <c r="F43" s="7">
        <f>1+9900/10000</f>
        <v>1.99</v>
      </c>
      <c r="G43" s="7">
        <f>1+9900/10000</f>
        <v>1.99</v>
      </c>
      <c r="H43" s="3" t="s">
        <v>134</v>
      </c>
      <c r="I43" s="6" t="s">
        <v>35</v>
      </c>
      <c r="J43" s="3" t="s">
        <v>16</v>
      </c>
      <c r="K43" s="3" t="s">
        <v>17</v>
      </c>
      <c r="L43" s="3" t="s">
        <v>18</v>
      </c>
    </row>
    <row r="44" spans="1:12" ht="24" customHeight="1">
      <c r="A44" s="3">
        <v>35</v>
      </c>
      <c r="B44" s="3" t="s">
        <v>67</v>
      </c>
      <c r="C44" s="5">
        <v>0.4583333333333333</v>
      </c>
      <c r="D44" s="6" t="s">
        <v>27</v>
      </c>
      <c r="E44" s="3" t="s">
        <v>69</v>
      </c>
      <c r="F44" s="7">
        <f>3+8937/10000</f>
        <v>3.8937</v>
      </c>
      <c r="G44" s="7">
        <f>2+2645/10000</f>
        <v>2.2645</v>
      </c>
      <c r="H44" s="3" t="s">
        <v>135</v>
      </c>
      <c r="I44" s="6" t="s">
        <v>35</v>
      </c>
      <c r="J44" s="3" t="s">
        <v>16</v>
      </c>
      <c r="K44" s="3" t="s">
        <v>17</v>
      </c>
      <c r="L44" s="3" t="s">
        <v>18</v>
      </c>
    </row>
    <row r="45" spans="1:12" ht="32.25" customHeight="1">
      <c r="A45" s="3">
        <v>36</v>
      </c>
      <c r="B45" s="3" t="s">
        <v>70</v>
      </c>
      <c r="C45" s="5">
        <v>0.4305555555555556</v>
      </c>
      <c r="D45" s="6" t="s">
        <v>60</v>
      </c>
      <c r="E45" s="3" t="s">
        <v>71</v>
      </c>
      <c r="F45" s="7">
        <f>0+4200/10000</f>
        <v>0.42</v>
      </c>
      <c r="G45" s="7">
        <f>0+3500/10000</f>
        <v>0.35</v>
      </c>
      <c r="H45" s="3" t="s">
        <v>136</v>
      </c>
      <c r="I45" s="6" t="s">
        <v>15</v>
      </c>
      <c r="J45" s="3" t="s">
        <v>16</v>
      </c>
      <c r="K45" s="3" t="s">
        <v>17</v>
      </c>
      <c r="L45" s="2" t="s">
        <v>95</v>
      </c>
    </row>
    <row r="46" spans="1:12" ht="30.75" customHeight="1">
      <c r="A46" s="3">
        <v>37</v>
      </c>
      <c r="B46" s="3" t="s">
        <v>70</v>
      </c>
      <c r="C46" s="5">
        <v>0.4444444444444444</v>
      </c>
      <c r="D46" s="6" t="s">
        <v>60</v>
      </c>
      <c r="E46" s="3" t="s">
        <v>72</v>
      </c>
      <c r="F46" s="7">
        <f>0+2232/10000</f>
        <v>0.2232</v>
      </c>
      <c r="G46" s="7">
        <f>0+2232/10000</f>
        <v>0.2232</v>
      </c>
      <c r="H46" s="3" t="s">
        <v>137</v>
      </c>
      <c r="I46" s="6" t="s">
        <v>15</v>
      </c>
      <c r="J46" s="3" t="s">
        <v>16</v>
      </c>
      <c r="K46" s="3" t="s">
        <v>17</v>
      </c>
      <c r="L46" s="2" t="s">
        <v>95</v>
      </c>
    </row>
    <row r="47" spans="1:12" ht="28.5" customHeight="1">
      <c r="A47" s="3">
        <v>38</v>
      </c>
      <c r="B47" s="3" t="s">
        <v>70</v>
      </c>
      <c r="C47" s="5">
        <v>0.4583333333333333</v>
      </c>
      <c r="D47" s="6" t="s">
        <v>60</v>
      </c>
      <c r="E47" s="3" t="s">
        <v>73</v>
      </c>
      <c r="F47" s="7">
        <f>0+464/10000</f>
        <v>0.0464</v>
      </c>
      <c r="G47" s="7">
        <f>0+464/10000</f>
        <v>0.0464</v>
      </c>
      <c r="H47" s="3" t="s">
        <v>138</v>
      </c>
      <c r="I47" s="6" t="s">
        <v>15</v>
      </c>
      <c r="J47" s="3" t="s">
        <v>16</v>
      </c>
      <c r="K47" s="3" t="s">
        <v>17</v>
      </c>
      <c r="L47" s="2" t="s">
        <v>95</v>
      </c>
    </row>
    <row r="48" spans="1:12" ht="31.5" customHeight="1">
      <c r="A48" s="3">
        <v>39</v>
      </c>
      <c r="B48" s="3" t="s">
        <v>70</v>
      </c>
      <c r="C48" s="5">
        <v>0.4861111111111111</v>
      </c>
      <c r="D48" s="6" t="s">
        <v>60</v>
      </c>
      <c r="E48" s="3" t="s">
        <v>74</v>
      </c>
      <c r="F48" s="7">
        <f>0+2800/10000</f>
        <v>0.28</v>
      </c>
      <c r="G48" s="7">
        <f>0+2800/10000</f>
        <v>0.28</v>
      </c>
      <c r="H48" s="3" t="s">
        <v>139</v>
      </c>
      <c r="I48" s="6" t="s">
        <v>15</v>
      </c>
      <c r="J48" s="3" t="s">
        <v>16</v>
      </c>
      <c r="K48" s="3" t="s">
        <v>17</v>
      </c>
      <c r="L48" s="2" t="s">
        <v>95</v>
      </c>
    </row>
    <row r="49" spans="1:12" ht="30" customHeight="1">
      <c r="A49" s="3">
        <v>40</v>
      </c>
      <c r="B49" s="3" t="s">
        <v>70</v>
      </c>
      <c r="C49" s="5">
        <v>0.5</v>
      </c>
      <c r="D49" s="6" t="s">
        <v>60</v>
      </c>
      <c r="E49" s="3" t="s">
        <v>75</v>
      </c>
      <c r="F49" s="7">
        <f>0+7100/10000</f>
        <v>0.71</v>
      </c>
      <c r="G49" s="7">
        <f>0+7100/10000</f>
        <v>0.71</v>
      </c>
      <c r="H49" s="3" t="s">
        <v>140</v>
      </c>
      <c r="I49" s="6" t="s">
        <v>15</v>
      </c>
      <c r="J49" s="3" t="s">
        <v>16</v>
      </c>
      <c r="K49" s="3" t="s">
        <v>17</v>
      </c>
      <c r="L49" s="2" t="s">
        <v>95</v>
      </c>
    </row>
    <row r="50" spans="1:12" ht="27.75" customHeight="1">
      <c r="A50" s="3">
        <v>41</v>
      </c>
      <c r="B50" s="3" t="s">
        <v>70</v>
      </c>
      <c r="C50" s="5">
        <v>0.513888888888889</v>
      </c>
      <c r="D50" s="6" t="s">
        <v>60</v>
      </c>
      <c r="E50" s="3" t="s">
        <v>76</v>
      </c>
      <c r="F50" s="7">
        <f>0+3000/10000</f>
        <v>0.3</v>
      </c>
      <c r="G50" s="7">
        <f>0+3000/10000</f>
        <v>0.3</v>
      </c>
      <c r="H50" s="3" t="s">
        <v>141</v>
      </c>
      <c r="I50" s="6" t="s">
        <v>15</v>
      </c>
      <c r="J50" s="3" t="s">
        <v>16</v>
      </c>
      <c r="K50" s="3" t="s">
        <v>17</v>
      </c>
      <c r="L50" s="2" t="s">
        <v>95</v>
      </c>
    </row>
    <row r="51" spans="1:12" ht="30.75" customHeight="1">
      <c r="A51" s="3">
        <v>42</v>
      </c>
      <c r="B51" s="3" t="s">
        <v>70</v>
      </c>
      <c r="C51" s="5">
        <v>0.5277777777777778</v>
      </c>
      <c r="D51" s="6" t="s">
        <v>60</v>
      </c>
      <c r="E51" s="3" t="s">
        <v>77</v>
      </c>
      <c r="F51" s="7">
        <f>0+7200/10000</f>
        <v>0.72</v>
      </c>
      <c r="G51" s="7">
        <f>0+7200/10000</f>
        <v>0.72</v>
      </c>
      <c r="H51" s="3" t="s">
        <v>142</v>
      </c>
      <c r="I51" s="6" t="s">
        <v>15</v>
      </c>
      <c r="J51" s="3" t="s">
        <v>16</v>
      </c>
      <c r="K51" s="3" t="s">
        <v>17</v>
      </c>
      <c r="L51" s="2" t="s">
        <v>95</v>
      </c>
    </row>
    <row r="52" spans="1:12" ht="30.75" customHeight="1">
      <c r="A52" s="3">
        <v>43</v>
      </c>
      <c r="B52" s="3" t="s">
        <v>70</v>
      </c>
      <c r="C52" s="5">
        <v>0.5416666666666666</v>
      </c>
      <c r="D52" s="6" t="s">
        <v>60</v>
      </c>
      <c r="E52" s="3" t="s">
        <v>78</v>
      </c>
      <c r="F52" s="7">
        <f>0+5479/10000</f>
        <v>0.5479</v>
      </c>
      <c r="G52" s="7">
        <f>0+0/10000</f>
        <v>0</v>
      </c>
      <c r="H52" s="3" t="s">
        <v>143</v>
      </c>
      <c r="I52" s="6" t="s">
        <v>15</v>
      </c>
      <c r="J52" s="3" t="s">
        <v>16</v>
      </c>
      <c r="K52" s="3" t="s">
        <v>17</v>
      </c>
      <c r="L52" s="2" t="s">
        <v>95</v>
      </c>
    </row>
    <row r="53" spans="1:12" ht="30" customHeight="1">
      <c r="A53" s="3">
        <v>44</v>
      </c>
      <c r="B53" s="3" t="s">
        <v>70</v>
      </c>
      <c r="C53" s="5">
        <v>0.4166666666666667</v>
      </c>
      <c r="D53" s="6" t="s">
        <v>79</v>
      </c>
      <c r="E53" s="3" t="s">
        <v>80</v>
      </c>
      <c r="F53" s="7">
        <f>0+2800/10000</f>
        <v>0.28</v>
      </c>
      <c r="G53" s="7">
        <f>0+2800/10000</f>
        <v>0.28</v>
      </c>
      <c r="H53" s="3" t="s">
        <v>144</v>
      </c>
      <c r="I53" s="6" t="s">
        <v>15</v>
      </c>
      <c r="J53" s="3" t="s">
        <v>16</v>
      </c>
      <c r="K53" s="3" t="s">
        <v>17</v>
      </c>
      <c r="L53" s="2" t="s">
        <v>95</v>
      </c>
    </row>
    <row r="54" spans="1:12" ht="32.25" customHeight="1">
      <c r="A54" s="3">
        <v>45</v>
      </c>
      <c r="B54" s="3" t="s">
        <v>70</v>
      </c>
      <c r="C54" s="5">
        <v>0.47222222222222227</v>
      </c>
      <c r="D54" s="6" t="s">
        <v>79</v>
      </c>
      <c r="E54" s="3" t="s">
        <v>81</v>
      </c>
      <c r="F54" s="7">
        <f>0+5800/10000</f>
        <v>0.58</v>
      </c>
      <c r="G54" s="7">
        <f>0+5800/10000</f>
        <v>0.58</v>
      </c>
      <c r="H54" s="3" t="s">
        <v>117</v>
      </c>
      <c r="I54" s="6" t="s">
        <v>15</v>
      </c>
      <c r="J54" s="3" t="s">
        <v>16</v>
      </c>
      <c r="K54" s="3" t="s">
        <v>17</v>
      </c>
      <c r="L54" s="2" t="s">
        <v>95</v>
      </c>
    </row>
    <row r="55" spans="1:12" ht="30" customHeight="1">
      <c r="A55" s="3">
        <v>46</v>
      </c>
      <c r="B55" s="3" t="s">
        <v>32</v>
      </c>
      <c r="C55" s="5">
        <v>0.4305555555555556</v>
      </c>
      <c r="D55" s="6" t="s">
        <v>60</v>
      </c>
      <c r="E55" s="3" t="s">
        <v>82</v>
      </c>
      <c r="F55" s="7">
        <f>0+2500/10000</f>
        <v>0.25</v>
      </c>
      <c r="G55" s="7">
        <f>0+2500/10000</f>
        <v>0.25</v>
      </c>
      <c r="H55" s="3" t="s">
        <v>145</v>
      </c>
      <c r="I55" s="6" t="s">
        <v>15</v>
      </c>
      <c r="J55" s="3" t="s">
        <v>16</v>
      </c>
      <c r="K55" s="3" t="s">
        <v>29</v>
      </c>
      <c r="L55" s="2" t="s">
        <v>96</v>
      </c>
    </row>
    <row r="56" spans="1:12" ht="24" customHeight="1">
      <c r="A56" s="3">
        <v>47</v>
      </c>
      <c r="B56" s="3" t="s">
        <v>32</v>
      </c>
      <c r="C56" s="5">
        <v>0.4444444444444444</v>
      </c>
      <c r="D56" s="6" t="s">
        <v>60</v>
      </c>
      <c r="E56" s="3" t="s">
        <v>83</v>
      </c>
      <c r="F56" s="7">
        <f>0+2600/10000</f>
        <v>0.26</v>
      </c>
      <c r="G56" s="7">
        <f>0+2600/10000</f>
        <v>0.26</v>
      </c>
      <c r="H56" s="3" t="s">
        <v>146</v>
      </c>
      <c r="I56" s="6" t="s">
        <v>15</v>
      </c>
      <c r="J56" s="3" t="s">
        <v>16</v>
      </c>
      <c r="K56" s="3" t="s">
        <v>29</v>
      </c>
      <c r="L56" s="2" t="s">
        <v>97</v>
      </c>
    </row>
    <row r="57" spans="1:12" ht="29.25" customHeight="1">
      <c r="A57" s="3">
        <v>48</v>
      </c>
      <c r="B57" s="3" t="s">
        <v>32</v>
      </c>
      <c r="C57" s="5">
        <v>0.4583333333333333</v>
      </c>
      <c r="D57" s="6" t="s">
        <v>60</v>
      </c>
      <c r="E57" s="3" t="s">
        <v>84</v>
      </c>
      <c r="F57" s="7">
        <f>0+3800/10000</f>
        <v>0.38</v>
      </c>
      <c r="G57" s="7">
        <f>0+3800/10000</f>
        <v>0.38</v>
      </c>
      <c r="H57" s="3" t="s">
        <v>147</v>
      </c>
      <c r="I57" s="6" t="s">
        <v>15</v>
      </c>
      <c r="J57" s="3" t="s">
        <v>16</v>
      </c>
      <c r="K57" s="3" t="s">
        <v>29</v>
      </c>
      <c r="L57" s="2" t="s">
        <v>98</v>
      </c>
    </row>
    <row r="58" spans="1:12" ht="31.5" customHeight="1">
      <c r="A58" s="3">
        <v>49</v>
      </c>
      <c r="B58" s="3" t="s">
        <v>32</v>
      </c>
      <c r="C58" s="5">
        <v>0.47222222222222227</v>
      </c>
      <c r="D58" s="6" t="s">
        <v>60</v>
      </c>
      <c r="E58" s="3" t="s">
        <v>85</v>
      </c>
      <c r="F58" s="7">
        <f>0+2795/10000</f>
        <v>0.2795</v>
      </c>
      <c r="G58" s="7">
        <f>0+2795/10000</f>
        <v>0.2795</v>
      </c>
      <c r="H58" s="3" t="s">
        <v>148</v>
      </c>
      <c r="I58" s="6" t="s">
        <v>15</v>
      </c>
      <c r="J58" s="3" t="s">
        <v>16</v>
      </c>
      <c r="K58" s="3" t="s">
        <v>29</v>
      </c>
      <c r="L58" s="2" t="s">
        <v>99</v>
      </c>
    </row>
    <row r="59" spans="1:12" ht="27.75" customHeight="1">
      <c r="A59" s="3">
        <v>50</v>
      </c>
      <c r="B59" s="3" t="s">
        <v>32</v>
      </c>
      <c r="C59" s="5">
        <v>0.4861111111111111</v>
      </c>
      <c r="D59" s="6" t="s">
        <v>60</v>
      </c>
      <c r="E59" s="3" t="s">
        <v>86</v>
      </c>
      <c r="F59" s="7">
        <f>0+1000/10000</f>
        <v>0.1</v>
      </c>
      <c r="G59" s="7">
        <f>0+1000/10000</f>
        <v>0.1</v>
      </c>
      <c r="H59" s="3" t="s">
        <v>149</v>
      </c>
      <c r="I59" s="6" t="s">
        <v>15</v>
      </c>
      <c r="J59" s="3" t="s">
        <v>16</v>
      </c>
      <c r="K59" s="3" t="s">
        <v>29</v>
      </c>
      <c r="L59" s="2" t="s">
        <v>100</v>
      </c>
    </row>
    <row r="60" spans="1:12" ht="28.5" customHeight="1">
      <c r="A60" s="3">
        <v>51</v>
      </c>
      <c r="B60" s="3" t="s">
        <v>32</v>
      </c>
      <c r="C60" s="5">
        <v>0.513888888888889</v>
      </c>
      <c r="D60" s="6" t="s">
        <v>60</v>
      </c>
      <c r="E60" s="3" t="s">
        <v>87</v>
      </c>
      <c r="F60" s="7">
        <f>0+5100/10000</f>
        <v>0.51</v>
      </c>
      <c r="G60" s="7">
        <f>0+5100/10000</f>
        <v>0.51</v>
      </c>
      <c r="H60" s="3" t="s">
        <v>150</v>
      </c>
      <c r="I60" s="6" t="s">
        <v>15</v>
      </c>
      <c r="J60" s="3" t="s">
        <v>16</v>
      </c>
      <c r="K60" s="3" t="s">
        <v>29</v>
      </c>
      <c r="L60" s="2" t="s">
        <v>95</v>
      </c>
    </row>
    <row r="61" spans="1:12" ht="30" customHeight="1">
      <c r="A61" s="3">
        <v>52</v>
      </c>
      <c r="B61" s="3" t="s">
        <v>32</v>
      </c>
      <c r="C61" s="5">
        <v>0.5277777777777778</v>
      </c>
      <c r="D61" s="6" t="s">
        <v>60</v>
      </c>
      <c r="E61" s="3" t="s">
        <v>88</v>
      </c>
      <c r="F61" s="7">
        <f>0+1900/10000</f>
        <v>0.19</v>
      </c>
      <c r="G61" s="7">
        <f>0+1900/10000</f>
        <v>0.19</v>
      </c>
      <c r="H61" s="3" t="s">
        <v>151</v>
      </c>
      <c r="I61" s="6" t="s">
        <v>15</v>
      </c>
      <c r="J61" s="3" t="s">
        <v>16</v>
      </c>
      <c r="K61" s="3" t="s">
        <v>29</v>
      </c>
      <c r="L61" s="2" t="s">
        <v>95</v>
      </c>
    </row>
    <row r="62" spans="1:12" ht="33" customHeight="1">
      <c r="A62" s="3">
        <v>53</v>
      </c>
      <c r="B62" s="3" t="s">
        <v>32</v>
      </c>
      <c r="C62" s="5">
        <v>0.5555555555555556</v>
      </c>
      <c r="D62" s="6" t="s">
        <v>60</v>
      </c>
      <c r="E62" s="3" t="s">
        <v>89</v>
      </c>
      <c r="F62" s="7">
        <f>0+3200/10000</f>
        <v>0.32</v>
      </c>
      <c r="G62" s="7">
        <f>0+3200/10000</f>
        <v>0.32</v>
      </c>
      <c r="H62" s="3" t="s">
        <v>152</v>
      </c>
      <c r="I62" s="6" t="s">
        <v>15</v>
      </c>
      <c r="J62" s="3" t="s">
        <v>16</v>
      </c>
      <c r="K62" s="3" t="s">
        <v>29</v>
      </c>
      <c r="L62" s="2" t="s">
        <v>95</v>
      </c>
    </row>
    <row r="63" spans="1:12" ht="27" customHeight="1">
      <c r="A63" s="3">
        <v>54</v>
      </c>
      <c r="B63" s="3" t="s">
        <v>32</v>
      </c>
      <c r="C63" s="5">
        <v>0.5833333333333334</v>
      </c>
      <c r="D63" s="6" t="s">
        <v>60</v>
      </c>
      <c r="E63" s="3" t="s">
        <v>90</v>
      </c>
      <c r="F63" s="7">
        <f>0+5000/10000</f>
        <v>0.5</v>
      </c>
      <c r="G63" s="7">
        <f>0+5000/10000</f>
        <v>0.5</v>
      </c>
      <c r="H63" s="3" t="s">
        <v>153</v>
      </c>
      <c r="I63" s="6" t="s">
        <v>15</v>
      </c>
      <c r="J63" s="3" t="s">
        <v>16</v>
      </c>
      <c r="K63" s="3" t="s">
        <v>29</v>
      </c>
      <c r="L63" s="2" t="s">
        <v>95</v>
      </c>
    </row>
    <row r="64" spans="1:12" ht="24.75" customHeight="1">
      <c r="A64" s="3">
        <v>55</v>
      </c>
      <c r="B64" s="3" t="s">
        <v>59</v>
      </c>
      <c r="C64" s="5">
        <v>0.4166666666666667</v>
      </c>
      <c r="D64" s="6" t="s">
        <v>60</v>
      </c>
      <c r="E64" s="3" t="s">
        <v>91</v>
      </c>
      <c r="F64" s="7">
        <f>1+900/10000</f>
        <v>1.09</v>
      </c>
      <c r="G64" s="7">
        <f>1+900/10000</f>
        <v>1.09</v>
      </c>
      <c r="H64" s="3" t="s">
        <v>154</v>
      </c>
      <c r="I64" s="6" t="s">
        <v>35</v>
      </c>
      <c r="J64" s="3" t="s">
        <v>16</v>
      </c>
      <c r="K64" s="3" t="s">
        <v>17</v>
      </c>
      <c r="L64" s="2" t="s">
        <v>95</v>
      </c>
    </row>
    <row r="65" spans="1:12" ht="30.75" customHeight="1">
      <c r="A65" s="3">
        <v>56</v>
      </c>
      <c r="B65" s="3" t="s">
        <v>59</v>
      </c>
      <c r="C65" s="5">
        <v>0.4375</v>
      </c>
      <c r="D65" s="6" t="s">
        <v>60</v>
      </c>
      <c r="E65" s="3" t="s">
        <v>92</v>
      </c>
      <c r="F65" s="7">
        <f>1+1400/10000</f>
        <v>1.1400000000000001</v>
      </c>
      <c r="G65" s="7">
        <f>1+1400/10000</f>
        <v>1.1400000000000001</v>
      </c>
      <c r="H65" s="3" t="s">
        <v>155</v>
      </c>
      <c r="I65" s="6" t="s">
        <v>35</v>
      </c>
      <c r="J65" s="3" t="s">
        <v>16</v>
      </c>
      <c r="K65" s="3" t="s">
        <v>17</v>
      </c>
      <c r="L65" s="2" t="s">
        <v>95</v>
      </c>
    </row>
    <row r="66" spans="1:12" ht="30.75" customHeight="1">
      <c r="A66" s="3">
        <v>57</v>
      </c>
      <c r="B66" s="3" t="s">
        <v>59</v>
      </c>
      <c r="C66" s="5">
        <v>0.4583333333333333</v>
      </c>
      <c r="D66" s="6" t="s">
        <v>60</v>
      </c>
      <c r="E66" s="3" t="s">
        <v>93</v>
      </c>
      <c r="F66" s="7">
        <f>2+2129/10000</f>
        <v>2.2129</v>
      </c>
      <c r="G66" s="7">
        <f>2+2129/10000</f>
        <v>2.2129</v>
      </c>
      <c r="H66" s="3" t="s">
        <v>156</v>
      </c>
      <c r="I66" s="6" t="s">
        <v>35</v>
      </c>
      <c r="J66" s="3" t="s">
        <v>16</v>
      </c>
      <c r="K66" s="3" t="s">
        <v>17</v>
      </c>
      <c r="L66" s="2" t="s">
        <v>95</v>
      </c>
    </row>
    <row r="67" spans="1:12" ht="24.75" customHeight="1">
      <c r="A67" s="3">
        <v>58</v>
      </c>
      <c r="B67" s="3" t="s">
        <v>59</v>
      </c>
      <c r="C67" s="5">
        <v>0.4791666666666667</v>
      </c>
      <c r="D67" s="6" t="s">
        <v>60</v>
      </c>
      <c r="E67" s="3" t="s">
        <v>94</v>
      </c>
      <c r="F67" s="7">
        <f>1+1200/10000</f>
        <v>1.12</v>
      </c>
      <c r="G67" s="7">
        <f>1+1200/10000</f>
        <v>1.12</v>
      </c>
      <c r="H67" s="3" t="s">
        <v>157</v>
      </c>
      <c r="I67" s="6" t="s">
        <v>35</v>
      </c>
      <c r="J67" s="3" t="s">
        <v>16</v>
      </c>
      <c r="K67" s="3" t="s">
        <v>17</v>
      </c>
      <c r="L67" s="2" t="s">
        <v>95</v>
      </c>
    </row>
    <row r="71" spans="2:5" ht="12.75">
      <c r="B71" s="13"/>
      <c r="C71" s="12"/>
      <c r="D71" s="12"/>
      <c r="E71" s="12"/>
    </row>
    <row r="72" spans="2:5" ht="12.75">
      <c r="B72" s="12"/>
      <c r="C72" s="12"/>
      <c r="D72" s="12"/>
      <c r="E72" s="12"/>
    </row>
    <row r="73" spans="2:5" ht="12.75">
      <c r="B73" s="12"/>
      <c r="C73" s="12"/>
      <c r="D73" s="12"/>
      <c r="E73" s="12"/>
    </row>
    <row r="74" spans="2:5" ht="12.75">
      <c r="B74" s="12"/>
      <c r="C74" s="12"/>
      <c r="D74" s="12"/>
      <c r="E74" s="12"/>
    </row>
    <row r="75" spans="2:5" ht="12.75">
      <c r="B75" s="12"/>
      <c r="C75" s="12"/>
      <c r="D75" s="12"/>
      <c r="E75" s="12"/>
    </row>
    <row r="76" spans="2:5" ht="12.75">
      <c r="B76" s="12"/>
      <c r="C76" s="12"/>
      <c r="D76" s="12"/>
      <c r="E76" s="12"/>
    </row>
    <row r="77" spans="2:5" ht="12.75">
      <c r="B77" s="12"/>
      <c r="C77" s="12"/>
      <c r="D77" s="12"/>
      <c r="E77" s="12"/>
    </row>
    <row r="78" spans="2:5" ht="12.75">
      <c r="B78" s="12"/>
      <c r="C78" s="12"/>
      <c r="D78" s="12"/>
      <c r="E78" s="12"/>
    </row>
    <row r="79" spans="2:5" ht="12.75">
      <c r="B79" s="12"/>
      <c r="C79" s="12"/>
      <c r="D79" s="12"/>
      <c r="E79" s="12"/>
    </row>
    <row r="80" spans="2:5" ht="12.75">
      <c r="B80" s="12"/>
      <c r="C80" s="12"/>
      <c r="D80" s="12"/>
      <c r="E80" s="12"/>
    </row>
  </sheetData>
  <autoFilter ref="B10:L67"/>
  <mergeCells count="16">
    <mergeCell ref="B77:E77"/>
    <mergeCell ref="B78:E78"/>
    <mergeCell ref="B79:E79"/>
    <mergeCell ref="B80:E80"/>
    <mergeCell ref="B73:E73"/>
    <mergeCell ref="B74:E74"/>
    <mergeCell ref="B75:E75"/>
    <mergeCell ref="B76:E76"/>
    <mergeCell ref="B6:K6"/>
    <mergeCell ref="B7:K7"/>
    <mergeCell ref="B71:E71"/>
    <mergeCell ref="B72:E72"/>
    <mergeCell ref="B1:K1"/>
    <mergeCell ref="B2:K2"/>
    <mergeCell ref="B3:K3"/>
    <mergeCell ref="B4:K4"/>
  </mergeCells>
  <printOptions/>
  <pageMargins left="0.22" right="0.17" top="0.9842519685039375" bottom="0.393700787401575" header="0.1968503937007875" footer="0.19685039370078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 OT w Gorzowie Wlkp.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rjanicki</dc:creator>
  <cp:keywords/>
  <dc:description/>
  <cp:lastModifiedBy>rjanicki</cp:lastModifiedBy>
  <cp:lastPrinted>2015-06-24T07:56:18Z</cp:lastPrinted>
  <dcterms:created xsi:type="dcterms:W3CDTF">2015-06-24T07:07:14Z</dcterms:created>
  <dcterms:modified xsi:type="dcterms:W3CDTF">2015-06-26T05:58:17Z</dcterms:modified>
  <cp:category/>
  <cp:version/>
  <cp:contentType/>
  <cp:contentStatus/>
</cp:coreProperties>
</file>