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2020" windowHeight="11904" activeTab="0"/>
  </bookViews>
  <sheets>
    <sheet name="HARM_PRZET" sheetId="1" r:id="rId1"/>
  </sheets>
  <definedNames/>
  <calcPr fullCalcOnLoad="1"/>
</workbook>
</file>

<file path=xl/sharedStrings.xml><?xml version="1.0" encoding="utf-8"?>
<sst xmlns="http://schemas.openxmlformats.org/spreadsheetml/2006/main" count="586" uniqueCount="197">
  <si>
    <t xml:space="preserve">Agencja Nieruchomości Rolnych ODDZIAŁ TERENOWY W GORZOWIE WLKP. </t>
  </si>
  <si>
    <t>HARMONOGRAM</t>
  </si>
  <si>
    <t>Na miesiąc: sierpień 2015</t>
  </si>
  <si>
    <t>Szczegółowych informacji na temat ofert umieszczonych w harmonogramie udziela:</t>
  </si>
  <si>
    <t>AGENCJA NIERUCHOMOŚCI ROLNYCH ODDZIAŁ  W GORZOWIE WLKP. 
66-400, ul. Walczaka 25, (95) 782-22-99, (95) 782-22-70</t>
  </si>
  <si>
    <t>L.p</t>
  </si>
  <si>
    <t>Data rozpoczecia przetargu</t>
  </si>
  <si>
    <t>Godzina rozpoczęcia przetargu</t>
  </si>
  <si>
    <t>Miejsce przeprowadzenia przetargu</t>
  </si>
  <si>
    <t>Położenie nieruchomości(powiat / gmina / obręb/nr działek)</t>
  </si>
  <si>
    <t>Powierzchnia ogólna w (ha)</t>
  </si>
  <si>
    <t>Powierzchnia użytków rolnych</t>
  </si>
  <si>
    <t>Cena wywoławcza nieruchomości</t>
  </si>
  <si>
    <t>Rodzaj przetargu na sprzedaż</t>
  </si>
  <si>
    <t>Atrybuty, rodzaj i charakter nieruchomości</t>
  </si>
  <si>
    <t>Kolejny przetarg / % obniżki</t>
  </si>
  <si>
    <t>Osoba odpowiedzialna (telefon)</t>
  </si>
  <si>
    <t>04-08-2015</t>
  </si>
  <si>
    <t>Baczyna</t>
  </si>
  <si>
    <t xml:space="preserve"> gorzowski / Deszczno / Bolemin 131/2</t>
  </si>
  <si>
    <t>ograniczony</t>
  </si>
  <si>
    <t>rolna, niezabudowana</t>
  </si>
  <si>
    <t>1/0,00%</t>
  </si>
  <si>
    <t>Agnieszka Herszel 957314052</t>
  </si>
  <si>
    <t xml:space="preserve"> gorzowski / Lubiszyn / Gajewo 128/3</t>
  </si>
  <si>
    <t>nieograniczony</t>
  </si>
  <si>
    <t xml:space="preserve"> gorzowski / Lubiszyn / Kozin 310/2</t>
  </si>
  <si>
    <t xml:space="preserve"> gorzowski / Lubiszyn / Kozin 165/6</t>
  </si>
  <si>
    <t>Lubinicko</t>
  </si>
  <si>
    <t xml:space="preserve"> świebodziński / Świebodzin / Gościkowo 256/8</t>
  </si>
  <si>
    <t>Monika Frąckowiak 683822029</t>
  </si>
  <si>
    <t xml:space="preserve"> świebodziński / Świebodzin / Gościkowo 256/10</t>
  </si>
  <si>
    <t xml:space="preserve"> świebodziński / Świebodzin / Gościkowo 258/2</t>
  </si>
  <si>
    <t>Piotr Kowalski 957576197</t>
  </si>
  <si>
    <t>Ośno Lubuskie</t>
  </si>
  <si>
    <t xml:space="preserve"> sulęciński / Sulęcin / Tursk 92/1, 92/2</t>
  </si>
  <si>
    <t>2/0,00%</t>
  </si>
  <si>
    <t xml:space="preserve"> sulęciński / Sulęcin / Drogomin 123/4</t>
  </si>
  <si>
    <t xml:space="preserve"> słubicki / Górzyca / Górzyca 467/18</t>
  </si>
  <si>
    <t>2/20,00%</t>
  </si>
  <si>
    <t xml:space="preserve"> strzelecko-drezdenecki / Dobiegniew / Chrapów 40/5</t>
  </si>
  <si>
    <t>5/0,00%</t>
  </si>
  <si>
    <t>Dawid Wachowiak 957822291</t>
  </si>
  <si>
    <t xml:space="preserve"> sulęciński / Krzeszyce / Przemysław 219/2</t>
  </si>
  <si>
    <t>Andrzej Skorniak 957576197</t>
  </si>
  <si>
    <t xml:space="preserve"> sulęciński / Słońsk / Ownice 171/3</t>
  </si>
  <si>
    <t xml:space="preserve"> sulęciński / Słońsk / Ownice 166/2</t>
  </si>
  <si>
    <t>05-08-2015</t>
  </si>
  <si>
    <t xml:space="preserve"> gorzowski / Bogdaniec / Chwałowice 23/9</t>
  </si>
  <si>
    <t>4/0,00%</t>
  </si>
  <si>
    <t>Gorzów Wlkp.</t>
  </si>
  <si>
    <t xml:space="preserve"> słubicki / Górzyca / Górzyca 37/21</t>
  </si>
  <si>
    <t>Radosław Janicki 957822291</t>
  </si>
  <si>
    <t xml:space="preserve"> słubicki / Górzyca / Górzyca 37/27</t>
  </si>
  <si>
    <t xml:space="preserve"> słubicki / Górzyca / Górzyca 440/23</t>
  </si>
  <si>
    <t xml:space="preserve"> słubicki / Górzyca / Górzyca 638/11</t>
  </si>
  <si>
    <t xml:space="preserve"> słubicki / Górzyca / Czarnów 455</t>
  </si>
  <si>
    <t>3/0,00%</t>
  </si>
  <si>
    <t xml:space="preserve"> sulęciński / Słońsk / Słońsk 1027/1, 1027/2, 1028/1, 1028/2, 1029, 1038/3, 1038/4, 1040</t>
  </si>
  <si>
    <t xml:space="preserve"> sulęciński / Słońsk / Lemierzyce 279, 278/3</t>
  </si>
  <si>
    <t xml:space="preserve"> słubicki / Górzyca / Górzyca 37/26</t>
  </si>
  <si>
    <t>06-08-2015</t>
  </si>
  <si>
    <t xml:space="preserve"> gorzowski / Lubiszyn / Wysoka 24/3</t>
  </si>
  <si>
    <t>rolna, zabudowana</t>
  </si>
  <si>
    <t xml:space="preserve"> sulęciński / Słońsk / Ownice 259</t>
  </si>
  <si>
    <t xml:space="preserve"> sulęciński / Słońsk / Ownice 139</t>
  </si>
  <si>
    <t>11-08-2015</t>
  </si>
  <si>
    <t>Marek Klimkiewicz 957575019</t>
  </si>
  <si>
    <t xml:space="preserve"> słubicki / Rzepin / Lubiechnia Wielka 628/8</t>
  </si>
  <si>
    <t>12-08-2015</t>
  </si>
  <si>
    <t xml:space="preserve"> sulęciński / Sulęcin / Ostrów 34/2</t>
  </si>
  <si>
    <t xml:space="preserve"> sulęciński / Sulęcin / Brzeźno 244/6, 244/5</t>
  </si>
  <si>
    <t>13-08-2015</t>
  </si>
  <si>
    <t xml:space="preserve"> gorzowski / Santok / Santok 180, 182, 184</t>
  </si>
  <si>
    <t xml:space="preserve"> gorzowski / Santok / Górki 166, 167, 169, 170</t>
  </si>
  <si>
    <t xml:space="preserve"> gorzowski / Lubiszyn / Ściechów 338/2</t>
  </si>
  <si>
    <t xml:space="preserve"> strzelecko-drezdenecki / Zwierzyn / Żółwin 140</t>
  </si>
  <si>
    <t>Magdalena Karlińska 957632406</t>
  </si>
  <si>
    <t xml:space="preserve"> strzelecko-drezdenecki / Dobiegniew / Grąsy 383/2</t>
  </si>
  <si>
    <t xml:space="preserve"> strzelecko-drezdenecki / Dobiegniew / Słonów 220/5</t>
  </si>
  <si>
    <t>18-08-2015</t>
  </si>
  <si>
    <t>Mędzyrzecz</t>
  </si>
  <si>
    <t xml:space="preserve"> międzyrzecki / Bledzew / Bledzew 535</t>
  </si>
  <si>
    <t>Jerzy Mielcarek 957411084</t>
  </si>
  <si>
    <t>Międzyrzecz</t>
  </si>
  <si>
    <t xml:space="preserve"> międzyrzecki / Bledzew / Bledzew 536</t>
  </si>
  <si>
    <t xml:space="preserve"> sulęciński / Słońsk / Ownice 334</t>
  </si>
  <si>
    <t xml:space="preserve"> słubicki / Ośno Lubuskie / Smogóry 100/1, 111/6, 114/6, 119/8</t>
  </si>
  <si>
    <t>21-08-2015</t>
  </si>
  <si>
    <t xml:space="preserve"> międzyrzecki / Trzciel / Jasieniec 1016/10</t>
  </si>
  <si>
    <t xml:space="preserve"> międzyrzecki / Trzciel / Jasieniec 1016/11</t>
  </si>
  <si>
    <t xml:space="preserve"> międzyrzecki / Międzyrzecz / Bukowiec 519</t>
  </si>
  <si>
    <t xml:space="preserve"> międzyrzecki / Międzyrzecz / Kwiecie 63/3</t>
  </si>
  <si>
    <t xml:space="preserve"> międzyrzecki / Trzciel / Łagowiec 52</t>
  </si>
  <si>
    <t>25-08-2015</t>
  </si>
  <si>
    <t xml:space="preserve"> sulęciński / Słońsk / Słońsk 935</t>
  </si>
  <si>
    <t xml:space="preserve"> sulęciński / Słońsk / Słońsk 929</t>
  </si>
  <si>
    <t>26-08-2015</t>
  </si>
  <si>
    <t xml:space="preserve"> sulęciński / Torzym / Boczów 18/8</t>
  </si>
  <si>
    <t>27-08-2015</t>
  </si>
  <si>
    <t xml:space="preserve"> sulęciński / Torzym / Boczów 18/9</t>
  </si>
  <si>
    <t xml:space="preserve"> strzelecko-drezdenecki / Stare Kurowo / Stare Kurowo 376/2</t>
  </si>
  <si>
    <t>28-08-2015</t>
  </si>
  <si>
    <t xml:space="preserve"> międzyrzecki / Skwierzyna / Dobrojewo 29</t>
  </si>
  <si>
    <t xml:space="preserve"> świebodziński / Zbąszynek / Rogoziniec 229</t>
  </si>
  <si>
    <t xml:space="preserve"> świebodziński / Zbąszynek / Kosieczyn 136/3</t>
  </si>
  <si>
    <t xml:space="preserve"> świebodziński / Szczaniec / Wolimirzyce 228</t>
  </si>
  <si>
    <t xml:space="preserve"> świebodziński / Szczaniec / Wolimirzyce 119/2</t>
  </si>
  <si>
    <t xml:space="preserve"> świebodziński / Szczaniec / Szczaniec 251</t>
  </si>
  <si>
    <t xml:space="preserve"> świebodziński / Zbąszynek / Kosieczyn 213/4</t>
  </si>
  <si>
    <t xml:space="preserve"> świebodziński / Skąpe / Skąpe 435/4</t>
  </si>
  <si>
    <t xml:space="preserve"> świebodziński / Lubrza / Mostki 168/2</t>
  </si>
  <si>
    <t xml:space="preserve"> świebodziński / Lubrza / Bucze 40</t>
  </si>
  <si>
    <t xml:space="preserve"> świebodziński / Lubrza / Bucze 59/9</t>
  </si>
  <si>
    <t xml:space="preserve"> świebodziński / Lubrza / Bucze 41/2</t>
  </si>
  <si>
    <t xml:space="preserve"> świebodziński / Zbąszynek / Kosieczyn 214/2</t>
  </si>
  <si>
    <t xml:space="preserve"> słubicki / Cybinka / Białków 224/20</t>
  </si>
  <si>
    <t xml:space="preserve"> słubicki / Cybinka / Radzików 37/2</t>
  </si>
  <si>
    <t xml:space="preserve"> słubicki / Cybinka / Radzików 50/4</t>
  </si>
  <si>
    <t xml:space="preserve"> słubicki / Cybinka / Mielesznica 34/3</t>
  </si>
  <si>
    <t xml:space="preserve"> sulęciński / Torzym / Walewice 123/2</t>
  </si>
  <si>
    <t xml:space="preserve"> świebodziński / Zbąszynek / Rogoziniec 141/4</t>
  </si>
  <si>
    <t xml:space="preserve"> Ośno Lubuskie</t>
  </si>
  <si>
    <t>Strzelce Kraj.</t>
  </si>
  <si>
    <t>59.000 zł</t>
  </si>
  <si>
    <t>15.100 zł</t>
  </si>
  <si>
    <t>15.400 zł</t>
  </si>
  <si>
    <t>3.400 zł</t>
  </si>
  <si>
    <t>4.150 zł</t>
  </si>
  <si>
    <t>4.750 zł</t>
  </si>
  <si>
    <t>17.600 zł</t>
  </si>
  <si>
    <t>25.640 zł</t>
  </si>
  <si>
    <t>5.900 zł</t>
  </si>
  <si>
    <t>14.680 zł</t>
  </si>
  <si>
    <t>250.000 zł</t>
  </si>
  <si>
    <t>48.700 zł</t>
  </si>
  <si>
    <t>13.050 zł</t>
  </si>
  <si>
    <t>24.900 zł</t>
  </si>
  <si>
    <t>11.500 zł</t>
  </si>
  <si>
    <t>10.300 zł</t>
  </si>
  <si>
    <t>7.700 zł</t>
  </si>
  <si>
    <t>23.700 zł</t>
  </si>
  <si>
    <t>8.500 zł</t>
  </si>
  <si>
    <t>33.300 zł</t>
  </si>
  <si>
    <t>247.500 zł</t>
  </si>
  <si>
    <t>549.500 zł</t>
  </si>
  <si>
    <t>3.320 zł</t>
  </si>
  <si>
    <t>3.220 zł</t>
  </si>
  <si>
    <t>9.630 zł</t>
  </si>
  <si>
    <t>41.050 zł</t>
  </si>
  <si>
    <t>22.550 zł</t>
  </si>
  <si>
    <t>41.550 zł</t>
  </si>
  <si>
    <t>54.500 zł</t>
  </si>
  <si>
    <t>25.950 zł</t>
  </si>
  <si>
    <t>305.500 zł</t>
  </si>
  <si>
    <t>61.650 zł</t>
  </si>
  <si>
    <t>30.400 zł</t>
  </si>
  <si>
    <t>40.800 zł</t>
  </si>
  <si>
    <t>7.000 zł</t>
  </si>
  <si>
    <t>2.850 zł</t>
  </si>
  <si>
    <t>22.650 zł</t>
  </si>
  <si>
    <t>8.700 zł</t>
  </si>
  <si>
    <t>17.800 zł</t>
  </si>
  <si>
    <t>7.480 zł</t>
  </si>
  <si>
    <t>10.100 zł</t>
  </si>
  <si>
    <t>8.680 zł</t>
  </si>
  <si>
    <t>9.300 zł</t>
  </si>
  <si>
    <t>21.900 zł</t>
  </si>
  <si>
    <t>8.000 zł</t>
  </si>
  <si>
    <t>18.900 zł</t>
  </si>
  <si>
    <t>9.500 zł</t>
  </si>
  <si>
    <t>42.750 zł</t>
  </si>
  <si>
    <t>25.350 zł</t>
  </si>
  <si>
    <t>34.500 zł</t>
  </si>
  <si>
    <t>12.900 zł</t>
  </si>
  <si>
    <t>6.400 zł</t>
  </si>
  <si>
    <t>14.300 zł</t>
  </si>
  <si>
    <t>4.700 zł</t>
  </si>
  <si>
    <t>5.600 zł</t>
  </si>
  <si>
    <t>30.300 zł</t>
  </si>
  <si>
    <t>21.300 zł</t>
  </si>
  <si>
    <t>50.300 zł</t>
  </si>
  <si>
    <t>4.200 zł</t>
  </si>
  <si>
    <t>18.700 zł</t>
  </si>
  <si>
    <t>22.900 zł</t>
  </si>
  <si>
    <t>18.100 zł</t>
  </si>
  <si>
    <t>414.000 zł</t>
  </si>
  <si>
    <t>263.000 zł</t>
  </si>
  <si>
    <t>64.900 zł</t>
  </si>
  <si>
    <t>325.500 zł</t>
  </si>
  <si>
    <t>23.800 zł</t>
  </si>
  <si>
    <t>40.900 zł</t>
  </si>
  <si>
    <t>Monika Frąckowiak 683822446</t>
  </si>
  <si>
    <r>
      <t xml:space="preserve">Przetargów na </t>
    </r>
    <r>
      <rPr>
        <b/>
        <u val="single"/>
        <sz val="14"/>
        <rFont val="Verdana"/>
        <family val="2"/>
      </rPr>
      <t xml:space="preserve">sprzedaż </t>
    </r>
    <r>
      <rPr>
        <sz val="14"/>
        <rFont val="Verdana"/>
        <family val="2"/>
      </rPr>
      <t xml:space="preserve">nieruchomości na terenie powiatów/u: gorzowskiego, międzyrzeckiego, słubickiego, strzelecko - drezdeneckiego, sulęcińskiego, świebodzińskiego w województwie lubuskim
</t>
    </r>
  </si>
  <si>
    <t xml:space="preserve"> sulęciński / Krzeszyce / Krzemów-Łukomin-Graby 183</t>
  </si>
  <si>
    <t xml:space="preserve"> sulęciński / Krzeszyce / Krzemów-Łukomin-Graby 152/2</t>
  </si>
  <si>
    <t xml:space="preserve"> sulęciński / Krzeszyce / Krzemów-Łukomin-Graby 125/2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</si>
</sst>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</numFmts>
  <fonts count="11">
    <font>
      <sz val="10"/>
      <name val="Arial"/>
      <family val="0"/>
    </font>
    <font>
      <sz val="8"/>
      <name val="Verdana"/>
      <family val="2"/>
    </font>
    <font>
      <sz val="12"/>
      <name val="Verdana"/>
      <family val="2"/>
    </font>
    <font>
      <b/>
      <sz val="8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b/>
      <u val="single"/>
      <sz val="14"/>
      <name val="Verdana"/>
      <family val="2"/>
    </font>
    <font>
      <sz val="8"/>
      <name val="Tahoma"/>
      <family val="2"/>
    </font>
    <font>
      <sz val="7"/>
      <name val="Verdana"/>
      <family val="2"/>
    </font>
    <font>
      <b/>
      <sz val="6.5"/>
      <name val="Verdana"/>
      <family val="2"/>
    </font>
    <font>
      <sz val="6.5"/>
      <name val="Verdan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5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8" fillId="0" borderId="1" xfId="0" applyFont="1" applyBorder="1" applyAlignment="1">
      <alignment horizontal="center" vertical="top" wrapText="1"/>
    </xf>
    <xf numFmtId="20" fontId="8" fillId="0" borderId="1" xfId="0" applyNumberFormat="1" applyFont="1" applyBorder="1" applyAlignment="1">
      <alignment horizontal="center" vertical="top" wrapText="1"/>
    </xf>
    <xf numFmtId="49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49" fontId="10" fillId="0" borderId="1" xfId="0" applyNumberFormat="1" applyFont="1" applyBorder="1" applyAlignment="1">
      <alignment horizontal="center" vertical="top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workbookViewId="0" topLeftCell="A1">
      <selection activeCell="L81" sqref="A1:L81"/>
    </sheetView>
  </sheetViews>
  <sheetFormatPr defaultColWidth="9.140625" defaultRowHeight="12.75"/>
  <cols>
    <col min="1" max="1" width="4.57421875" style="1" customWidth="1"/>
    <col min="2" max="2" width="9.7109375" style="1" customWidth="1"/>
    <col min="3" max="3" width="9.57421875" style="1" customWidth="1"/>
    <col min="4" max="4" width="13.28125" style="1" customWidth="1"/>
    <col min="5" max="5" width="18.421875" style="1" customWidth="1"/>
    <col min="6" max="6" width="11.00390625" style="1" customWidth="1"/>
    <col min="7" max="7" width="10.421875" style="1" customWidth="1"/>
    <col min="8" max="8" width="11.28125" style="1" customWidth="1"/>
    <col min="9" max="9" width="11.00390625" style="1" customWidth="1"/>
    <col min="10" max="10" width="13.7109375" style="1" customWidth="1"/>
    <col min="11" max="11" width="8.7109375" style="1" customWidth="1"/>
    <col min="12" max="12" width="12.421875" style="1" customWidth="1"/>
    <col min="13" max="78" width="8.8515625" style="1" customWidth="1"/>
  </cols>
  <sheetData>
    <row r="1" spans="2:11" ht="15.75">
      <c r="B1" s="5" t="s">
        <v>0</v>
      </c>
      <c r="C1" s="6"/>
      <c r="D1" s="6"/>
      <c r="E1" s="6"/>
      <c r="F1" s="6"/>
      <c r="G1" s="6"/>
      <c r="H1" s="6"/>
      <c r="I1" s="6"/>
      <c r="J1" s="6"/>
      <c r="K1" s="6"/>
    </row>
    <row r="2" spans="2:11" ht="17.25">
      <c r="B2" s="7" t="s">
        <v>1</v>
      </c>
      <c r="C2" s="6"/>
      <c r="D2" s="6"/>
      <c r="E2" s="6"/>
      <c r="F2" s="6"/>
      <c r="G2" s="6"/>
      <c r="H2" s="6"/>
      <c r="I2" s="6"/>
      <c r="J2" s="6"/>
      <c r="K2" s="6"/>
    </row>
    <row r="3" spans="2:11" ht="60" customHeight="1">
      <c r="B3" s="3" t="s">
        <v>193</v>
      </c>
      <c r="C3" s="2"/>
      <c r="D3" s="2"/>
      <c r="E3" s="2"/>
      <c r="F3" s="2"/>
      <c r="G3" s="2"/>
      <c r="H3" s="2"/>
      <c r="I3" s="2"/>
      <c r="J3" s="2"/>
      <c r="K3" s="2"/>
    </row>
    <row r="4" spans="2:11" ht="19.5" customHeight="1">
      <c r="B4" s="3" t="s">
        <v>2</v>
      </c>
      <c r="C4" s="2"/>
      <c r="D4" s="2"/>
      <c r="E4" s="2"/>
      <c r="F4" s="2"/>
      <c r="G4" s="2"/>
      <c r="H4" s="2"/>
      <c r="I4" s="2"/>
      <c r="J4" s="2"/>
      <c r="K4" s="2"/>
    </row>
    <row r="6" spans="2:11" ht="19.5" customHeight="1">
      <c r="B6" s="3" t="s">
        <v>3</v>
      </c>
      <c r="C6" s="2"/>
      <c r="D6" s="2"/>
      <c r="E6" s="2"/>
      <c r="F6" s="2"/>
      <c r="G6" s="2"/>
      <c r="H6" s="2"/>
      <c r="I6" s="2"/>
      <c r="J6" s="2"/>
      <c r="K6" s="2"/>
    </row>
    <row r="7" spans="2:11" ht="42.75" customHeight="1">
      <c r="B7" s="3" t="s">
        <v>4</v>
      </c>
      <c r="C7" s="2"/>
      <c r="D7" s="2"/>
      <c r="E7" s="2"/>
      <c r="F7" s="2"/>
      <c r="G7" s="2"/>
      <c r="H7" s="2"/>
      <c r="I7" s="2"/>
      <c r="J7" s="2"/>
      <c r="K7" s="2"/>
    </row>
    <row r="8" ht="25.5" customHeight="1"/>
    <row r="9" ht="28.5" customHeight="1"/>
    <row r="10" spans="1:12" ht="54.75" customHeight="1">
      <c r="A10" s="12" t="s">
        <v>5</v>
      </c>
      <c r="B10" s="12" t="s">
        <v>6</v>
      </c>
      <c r="C10" s="12" t="s">
        <v>7</v>
      </c>
      <c r="D10" s="12" t="s">
        <v>8</v>
      </c>
      <c r="E10" s="12" t="s">
        <v>9</v>
      </c>
      <c r="F10" s="12" t="s">
        <v>10</v>
      </c>
      <c r="G10" s="12" t="s">
        <v>11</v>
      </c>
      <c r="H10" s="12" t="s">
        <v>12</v>
      </c>
      <c r="I10" s="12" t="s">
        <v>13</v>
      </c>
      <c r="J10" s="12" t="s">
        <v>14</v>
      </c>
      <c r="K10" s="12" t="s">
        <v>15</v>
      </c>
      <c r="L10" s="12" t="s">
        <v>16</v>
      </c>
    </row>
    <row r="11" spans="1:12" ht="31.5" customHeight="1">
      <c r="A11" s="8">
        <v>1</v>
      </c>
      <c r="B11" s="8" t="s">
        <v>17</v>
      </c>
      <c r="C11" s="9">
        <v>0.4166666666666667</v>
      </c>
      <c r="D11" s="10" t="s">
        <v>18</v>
      </c>
      <c r="E11" s="8" t="s">
        <v>24</v>
      </c>
      <c r="F11" s="11">
        <f>0+9100/10000</f>
        <v>0.91</v>
      </c>
      <c r="G11" s="11">
        <f>0+9100/10000</f>
        <v>0.91</v>
      </c>
      <c r="H11" s="8" t="s">
        <v>125</v>
      </c>
      <c r="I11" s="13" t="s">
        <v>25</v>
      </c>
      <c r="J11" s="8" t="s">
        <v>21</v>
      </c>
      <c r="K11" s="8" t="s">
        <v>22</v>
      </c>
      <c r="L11" s="8" t="s">
        <v>23</v>
      </c>
    </row>
    <row r="12" spans="1:12" ht="30.75" customHeight="1">
      <c r="A12" s="8">
        <v>2</v>
      </c>
      <c r="B12" s="8" t="s">
        <v>17</v>
      </c>
      <c r="C12" s="9">
        <v>0.4305555555555556</v>
      </c>
      <c r="D12" s="10" t="s">
        <v>18</v>
      </c>
      <c r="E12" s="8" t="s">
        <v>26</v>
      </c>
      <c r="F12" s="11">
        <f>0+8700/10000</f>
        <v>0.87</v>
      </c>
      <c r="G12" s="11">
        <f>0+7900/10000</f>
        <v>0.79</v>
      </c>
      <c r="H12" s="8" t="s">
        <v>126</v>
      </c>
      <c r="I12" s="13" t="s">
        <v>25</v>
      </c>
      <c r="J12" s="8" t="s">
        <v>21</v>
      </c>
      <c r="K12" s="8" t="s">
        <v>22</v>
      </c>
      <c r="L12" s="8" t="s">
        <v>23</v>
      </c>
    </row>
    <row r="13" spans="1:12" ht="36" customHeight="1">
      <c r="A13" s="8">
        <v>3</v>
      </c>
      <c r="B13" s="8" t="s">
        <v>17</v>
      </c>
      <c r="C13" s="9">
        <v>0.4444444444444444</v>
      </c>
      <c r="D13" s="10" t="s">
        <v>18</v>
      </c>
      <c r="E13" s="8" t="s">
        <v>27</v>
      </c>
      <c r="F13" s="11">
        <f>0+1600/10000</f>
        <v>0.16</v>
      </c>
      <c r="G13" s="11">
        <f>0+1600/10000</f>
        <v>0.16</v>
      </c>
      <c r="H13" s="8" t="s">
        <v>127</v>
      </c>
      <c r="I13" s="13" t="s">
        <v>25</v>
      </c>
      <c r="J13" s="8" t="s">
        <v>21</v>
      </c>
      <c r="K13" s="8" t="s">
        <v>22</v>
      </c>
      <c r="L13" s="8" t="s">
        <v>23</v>
      </c>
    </row>
    <row r="14" spans="1:12" ht="31.5" customHeight="1">
      <c r="A14" s="8">
        <v>4</v>
      </c>
      <c r="B14" s="8" t="s">
        <v>17</v>
      </c>
      <c r="C14" s="9">
        <v>0.4861111111111111</v>
      </c>
      <c r="D14" s="10" t="s">
        <v>28</v>
      </c>
      <c r="E14" s="8" t="s">
        <v>29</v>
      </c>
      <c r="F14" s="11">
        <f>0+1567/10000</f>
        <v>0.1567</v>
      </c>
      <c r="G14" s="11">
        <f>0+1567/10000</f>
        <v>0.1567</v>
      </c>
      <c r="H14" s="8" t="s">
        <v>128</v>
      </c>
      <c r="I14" s="13" t="s">
        <v>25</v>
      </c>
      <c r="J14" s="8" t="s">
        <v>21</v>
      </c>
      <c r="K14" s="8" t="s">
        <v>22</v>
      </c>
      <c r="L14" s="8" t="s">
        <v>30</v>
      </c>
    </row>
    <row r="15" spans="1:12" ht="31.5" customHeight="1">
      <c r="A15" s="8">
        <v>5</v>
      </c>
      <c r="B15" s="8" t="s">
        <v>17</v>
      </c>
      <c r="C15" s="9">
        <v>0.5</v>
      </c>
      <c r="D15" s="10" t="s">
        <v>28</v>
      </c>
      <c r="E15" s="8" t="s">
        <v>31</v>
      </c>
      <c r="F15" s="11">
        <f>0+1804/10000</f>
        <v>0.1804</v>
      </c>
      <c r="G15" s="11">
        <f>0+1804/10000</f>
        <v>0.1804</v>
      </c>
      <c r="H15" s="8" t="s">
        <v>129</v>
      </c>
      <c r="I15" s="13" t="s">
        <v>25</v>
      </c>
      <c r="J15" s="8" t="s">
        <v>21</v>
      </c>
      <c r="K15" s="8" t="s">
        <v>22</v>
      </c>
      <c r="L15" s="8" t="s">
        <v>30</v>
      </c>
    </row>
    <row r="16" spans="1:12" ht="33.75" customHeight="1">
      <c r="A16" s="8">
        <v>6</v>
      </c>
      <c r="B16" s="8" t="s">
        <v>17</v>
      </c>
      <c r="C16" s="9">
        <v>0.513888888888889</v>
      </c>
      <c r="D16" s="10" t="s">
        <v>28</v>
      </c>
      <c r="E16" s="8" t="s">
        <v>32</v>
      </c>
      <c r="F16" s="11">
        <f>0+7003/10000</f>
        <v>0.7003</v>
      </c>
      <c r="G16" s="11">
        <f>0+7003/10000</f>
        <v>0.7003</v>
      </c>
      <c r="H16" s="8" t="s">
        <v>130</v>
      </c>
      <c r="I16" s="13" t="s">
        <v>25</v>
      </c>
      <c r="J16" s="8" t="s">
        <v>21</v>
      </c>
      <c r="K16" s="8" t="s">
        <v>22</v>
      </c>
      <c r="L16" s="8" t="s">
        <v>192</v>
      </c>
    </row>
    <row r="17" spans="1:12" ht="33" customHeight="1">
      <c r="A17" s="8">
        <v>7</v>
      </c>
      <c r="B17" s="8" t="s">
        <v>17</v>
      </c>
      <c r="C17" s="9">
        <v>0.4791666666666667</v>
      </c>
      <c r="D17" s="10" t="s">
        <v>34</v>
      </c>
      <c r="E17" s="8" t="s">
        <v>35</v>
      </c>
      <c r="F17" s="11">
        <f>1+5600/10000</f>
        <v>1.56</v>
      </c>
      <c r="G17" s="11">
        <f>1+5000/10000</f>
        <v>1.5</v>
      </c>
      <c r="H17" s="8" t="s">
        <v>131</v>
      </c>
      <c r="I17" s="13" t="s">
        <v>25</v>
      </c>
      <c r="J17" s="8" t="s">
        <v>21</v>
      </c>
      <c r="K17" s="8" t="s">
        <v>36</v>
      </c>
      <c r="L17" s="8" t="s">
        <v>33</v>
      </c>
    </row>
    <row r="18" spans="1:12" ht="30" customHeight="1">
      <c r="A18" s="8">
        <v>8</v>
      </c>
      <c r="B18" s="8" t="s">
        <v>17</v>
      </c>
      <c r="C18" s="9">
        <v>0.5208333333333334</v>
      </c>
      <c r="D18" s="10" t="s">
        <v>34</v>
      </c>
      <c r="E18" s="8" t="s">
        <v>37</v>
      </c>
      <c r="F18" s="11">
        <f>0+3464/10000</f>
        <v>0.3464</v>
      </c>
      <c r="G18" s="11">
        <f>0+2433/10000</f>
        <v>0.2433</v>
      </c>
      <c r="H18" s="8" t="s">
        <v>132</v>
      </c>
      <c r="I18" s="13" t="s">
        <v>25</v>
      </c>
      <c r="J18" s="8" t="s">
        <v>21</v>
      </c>
      <c r="K18" s="8" t="s">
        <v>36</v>
      </c>
      <c r="L18" s="8" t="s">
        <v>33</v>
      </c>
    </row>
    <row r="19" spans="1:12" ht="30" customHeight="1">
      <c r="A19" s="8">
        <v>9</v>
      </c>
      <c r="B19" s="8" t="s">
        <v>17</v>
      </c>
      <c r="C19" s="9">
        <v>0.5416666666666666</v>
      </c>
      <c r="D19" s="10" t="s">
        <v>34</v>
      </c>
      <c r="E19" s="8" t="s">
        <v>38</v>
      </c>
      <c r="F19" s="11">
        <f>0+575/10000</f>
        <v>0.0575</v>
      </c>
      <c r="G19" s="11">
        <f>0+575/10000</f>
        <v>0.0575</v>
      </c>
      <c r="H19" s="8" t="s">
        <v>133</v>
      </c>
      <c r="I19" s="13" t="s">
        <v>25</v>
      </c>
      <c r="J19" s="8" t="s">
        <v>21</v>
      </c>
      <c r="K19" s="8" t="s">
        <v>39</v>
      </c>
      <c r="L19" s="8" t="s">
        <v>33</v>
      </c>
    </row>
    <row r="20" spans="1:12" ht="36" customHeight="1">
      <c r="A20" s="8">
        <v>10</v>
      </c>
      <c r="B20" s="8" t="s">
        <v>17</v>
      </c>
      <c r="C20" s="9">
        <v>0.4166666666666667</v>
      </c>
      <c r="D20" s="10" t="s">
        <v>50</v>
      </c>
      <c r="E20" s="8" t="s">
        <v>40</v>
      </c>
      <c r="F20" s="11">
        <f>15+7978/10000</f>
        <v>15.7978</v>
      </c>
      <c r="G20" s="11">
        <f>10+3584/10000</f>
        <v>10.3584</v>
      </c>
      <c r="H20" s="8" t="s">
        <v>134</v>
      </c>
      <c r="I20" s="13" t="s">
        <v>25</v>
      </c>
      <c r="J20" s="8" t="s">
        <v>21</v>
      </c>
      <c r="K20" s="8" t="s">
        <v>41</v>
      </c>
      <c r="L20" s="8" t="s">
        <v>42</v>
      </c>
    </row>
    <row r="21" spans="1:12" ht="28.5" customHeight="1">
      <c r="A21" s="8">
        <v>11</v>
      </c>
      <c r="B21" s="8" t="s">
        <v>17</v>
      </c>
      <c r="C21" s="9">
        <v>0.4166666666666667</v>
      </c>
      <c r="D21" s="10" t="s">
        <v>122</v>
      </c>
      <c r="E21" s="8" t="s">
        <v>43</v>
      </c>
      <c r="F21" s="11">
        <f>0+2200/10000</f>
        <v>0.22</v>
      </c>
      <c r="G21" s="11">
        <f>0+2200/10000</f>
        <v>0.22</v>
      </c>
      <c r="H21" s="8" t="s">
        <v>128</v>
      </c>
      <c r="I21" s="13" t="s">
        <v>25</v>
      </c>
      <c r="J21" s="8" t="s">
        <v>21</v>
      </c>
      <c r="K21" s="8" t="s">
        <v>22</v>
      </c>
      <c r="L21" s="8" t="s">
        <v>44</v>
      </c>
    </row>
    <row r="22" spans="1:12" ht="28.5" customHeight="1">
      <c r="A22" s="8">
        <v>12</v>
      </c>
      <c r="B22" s="8" t="s">
        <v>17</v>
      </c>
      <c r="C22" s="9">
        <v>0.4375</v>
      </c>
      <c r="D22" s="10" t="s">
        <v>122</v>
      </c>
      <c r="E22" s="8" t="s">
        <v>45</v>
      </c>
      <c r="F22" s="11">
        <f>0+4152/10000</f>
        <v>0.4152</v>
      </c>
      <c r="G22" s="11">
        <f>0+4152/10000</f>
        <v>0.4152</v>
      </c>
      <c r="H22" s="8" t="s">
        <v>135</v>
      </c>
      <c r="I22" s="13" t="s">
        <v>25</v>
      </c>
      <c r="J22" s="8" t="s">
        <v>21</v>
      </c>
      <c r="K22" s="8" t="s">
        <v>22</v>
      </c>
      <c r="L22" s="8" t="s">
        <v>44</v>
      </c>
    </row>
    <row r="23" spans="1:12" ht="28.5" customHeight="1">
      <c r="A23" s="8">
        <v>13</v>
      </c>
      <c r="B23" s="8" t="s">
        <v>17</v>
      </c>
      <c r="C23" s="9">
        <v>0.4583333333333333</v>
      </c>
      <c r="D23" s="10" t="s">
        <v>122</v>
      </c>
      <c r="E23" s="8" t="s">
        <v>46</v>
      </c>
      <c r="F23" s="11">
        <f>0+1100/10000</f>
        <v>0.11</v>
      </c>
      <c r="G23" s="11">
        <f>0+1100/10000</f>
        <v>0.11</v>
      </c>
      <c r="H23" s="8" t="s">
        <v>136</v>
      </c>
      <c r="I23" s="13" t="s">
        <v>25</v>
      </c>
      <c r="J23" s="8" t="s">
        <v>21</v>
      </c>
      <c r="K23" s="8" t="s">
        <v>22</v>
      </c>
      <c r="L23" s="8" t="s">
        <v>44</v>
      </c>
    </row>
    <row r="24" spans="1:12" ht="35.25" customHeight="1">
      <c r="A24" s="8">
        <v>14</v>
      </c>
      <c r="B24" s="8" t="s">
        <v>17</v>
      </c>
      <c r="C24" s="9">
        <v>0.4166666666666667</v>
      </c>
      <c r="D24" s="10" t="s">
        <v>28</v>
      </c>
      <c r="E24" s="8" t="s">
        <v>104</v>
      </c>
      <c r="F24" s="11">
        <f>0+9100/10000</f>
        <v>0.91</v>
      </c>
      <c r="G24" s="11">
        <f>0+9100/10000</f>
        <v>0.91</v>
      </c>
      <c r="H24" s="8" t="s">
        <v>137</v>
      </c>
      <c r="I24" s="13" t="s">
        <v>25</v>
      </c>
      <c r="J24" s="8" t="s">
        <v>21</v>
      </c>
      <c r="K24" s="8" t="s">
        <v>22</v>
      </c>
      <c r="L24" s="8" t="s">
        <v>192</v>
      </c>
    </row>
    <row r="25" spans="1:12" ht="35.25" customHeight="1">
      <c r="A25" s="8">
        <v>15</v>
      </c>
      <c r="B25" s="8" t="s">
        <v>17</v>
      </c>
      <c r="C25" s="9">
        <v>0.4305555555555556</v>
      </c>
      <c r="D25" s="10" t="s">
        <v>28</v>
      </c>
      <c r="E25" s="8" t="s">
        <v>105</v>
      </c>
      <c r="F25" s="11">
        <f>0+2695/10000</f>
        <v>0.2695</v>
      </c>
      <c r="G25" s="11">
        <f>0+2695/10000</f>
        <v>0.2695</v>
      </c>
      <c r="H25" s="8" t="s">
        <v>138</v>
      </c>
      <c r="I25" s="13" t="s">
        <v>25</v>
      </c>
      <c r="J25" s="8" t="s">
        <v>21</v>
      </c>
      <c r="K25" s="8" t="s">
        <v>22</v>
      </c>
      <c r="L25" s="8" t="s">
        <v>30</v>
      </c>
    </row>
    <row r="26" spans="1:12" ht="34.5" customHeight="1">
      <c r="A26" s="8">
        <v>16</v>
      </c>
      <c r="B26" s="8" t="s">
        <v>17</v>
      </c>
      <c r="C26" s="9">
        <v>0.4444444444444444</v>
      </c>
      <c r="D26" s="10" t="s">
        <v>28</v>
      </c>
      <c r="E26" s="8" t="s">
        <v>106</v>
      </c>
      <c r="F26" s="11">
        <f>0+4638/10000</f>
        <v>0.4638</v>
      </c>
      <c r="G26" s="11">
        <f>0+4638/10000</f>
        <v>0.4638</v>
      </c>
      <c r="H26" s="8" t="s">
        <v>139</v>
      </c>
      <c r="I26" s="13" t="s">
        <v>25</v>
      </c>
      <c r="J26" s="8" t="s">
        <v>21</v>
      </c>
      <c r="K26" s="8" t="s">
        <v>22</v>
      </c>
      <c r="L26" s="8" t="s">
        <v>192</v>
      </c>
    </row>
    <row r="27" spans="1:12" ht="38.25" customHeight="1">
      <c r="A27" s="8">
        <v>17</v>
      </c>
      <c r="B27" s="8" t="s">
        <v>17</v>
      </c>
      <c r="C27" s="9">
        <v>0.4583333333333333</v>
      </c>
      <c r="D27" s="10" t="s">
        <v>28</v>
      </c>
      <c r="E27" s="8" t="s">
        <v>107</v>
      </c>
      <c r="F27" s="11">
        <f>0+2400/10000</f>
        <v>0.24</v>
      </c>
      <c r="G27" s="11">
        <f>0+2400/10000</f>
        <v>0.24</v>
      </c>
      <c r="H27" s="8" t="s">
        <v>140</v>
      </c>
      <c r="I27" s="13" t="s">
        <v>25</v>
      </c>
      <c r="J27" s="8" t="s">
        <v>21</v>
      </c>
      <c r="K27" s="8" t="s">
        <v>22</v>
      </c>
      <c r="L27" s="8" t="s">
        <v>192</v>
      </c>
    </row>
    <row r="28" spans="1:12" ht="30" customHeight="1">
      <c r="A28" s="8">
        <v>18</v>
      </c>
      <c r="B28" s="8" t="s">
        <v>17</v>
      </c>
      <c r="C28" s="9">
        <v>0.5277777777777778</v>
      </c>
      <c r="D28" s="10" t="s">
        <v>28</v>
      </c>
      <c r="E28" s="8" t="s">
        <v>108</v>
      </c>
      <c r="F28" s="11">
        <f>0+5800/10000</f>
        <v>0.58</v>
      </c>
      <c r="G28" s="11">
        <f>0+5800/10000</f>
        <v>0.58</v>
      </c>
      <c r="H28" s="8" t="s">
        <v>141</v>
      </c>
      <c r="I28" s="13" t="s">
        <v>25</v>
      </c>
      <c r="J28" s="8" t="s">
        <v>21</v>
      </c>
      <c r="K28" s="8" t="s">
        <v>36</v>
      </c>
      <c r="L28" s="8" t="s">
        <v>30</v>
      </c>
    </row>
    <row r="29" spans="1:12" ht="33" customHeight="1">
      <c r="A29" s="8">
        <v>19</v>
      </c>
      <c r="B29" s="8" t="s">
        <v>17</v>
      </c>
      <c r="C29" s="9">
        <v>0.5416666666666666</v>
      </c>
      <c r="D29" s="10" t="s">
        <v>28</v>
      </c>
      <c r="E29" s="8" t="s">
        <v>109</v>
      </c>
      <c r="F29" s="11">
        <f>0+2232/10000</f>
        <v>0.2232</v>
      </c>
      <c r="G29" s="11">
        <f>0+2232/10000</f>
        <v>0.2232</v>
      </c>
      <c r="H29" s="8" t="s">
        <v>142</v>
      </c>
      <c r="I29" s="13" t="s">
        <v>25</v>
      </c>
      <c r="J29" s="8" t="s">
        <v>21</v>
      </c>
      <c r="K29" s="8" t="s">
        <v>36</v>
      </c>
      <c r="L29" s="8" t="s">
        <v>30</v>
      </c>
    </row>
    <row r="30" spans="1:12" ht="24.75" customHeight="1">
      <c r="A30" s="8">
        <v>20</v>
      </c>
      <c r="B30" s="8" t="s">
        <v>47</v>
      </c>
      <c r="C30" s="9">
        <v>0.4166666666666667</v>
      </c>
      <c r="D30" s="10" t="s">
        <v>18</v>
      </c>
      <c r="E30" s="8" t="s">
        <v>48</v>
      </c>
      <c r="F30" s="11">
        <f>0+5605/10000</f>
        <v>0.5605</v>
      </c>
      <c r="G30" s="11">
        <f>0+0/10000</f>
        <v>0</v>
      </c>
      <c r="H30" s="8" t="s">
        <v>143</v>
      </c>
      <c r="I30" s="13" t="s">
        <v>25</v>
      </c>
      <c r="J30" s="8" t="s">
        <v>21</v>
      </c>
      <c r="K30" s="8" t="s">
        <v>49</v>
      </c>
      <c r="L30" s="8" t="s">
        <v>23</v>
      </c>
    </row>
    <row r="31" spans="1:12" ht="26.25" customHeight="1">
      <c r="A31" s="8">
        <v>21</v>
      </c>
      <c r="B31" s="8" t="s">
        <v>47</v>
      </c>
      <c r="C31" s="9">
        <v>0.4166666666666667</v>
      </c>
      <c r="D31" s="10" t="s">
        <v>50</v>
      </c>
      <c r="E31" s="8" t="s">
        <v>51</v>
      </c>
      <c r="F31" s="11">
        <f>10+7850/10000</f>
        <v>10.785</v>
      </c>
      <c r="G31" s="11">
        <f>10+7850/10000</f>
        <v>10.785</v>
      </c>
      <c r="H31" s="8" t="s">
        <v>144</v>
      </c>
      <c r="I31" s="13" t="s">
        <v>20</v>
      </c>
      <c r="J31" s="8" t="s">
        <v>21</v>
      </c>
      <c r="K31" s="8" t="s">
        <v>22</v>
      </c>
      <c r="L31" s="8" t="s">
        <v>52</v>
      </c>
    </row>
    <row r="32" spans="1:12" ht="24" customHeight="1">
      <c r="A32" s="8">
        <v>22</v>
      </c>
      <c r="B32" s="8" t="s">
        <v>47</v>
      </c>
      <c r="C32" s="9">
        <v>0.5</v>
      </c>
      <c r="D32" s="10" t="s">
        <v>50</v>
      </c>
      <c r="E32" s="8" t="s">
        <v>53</v>
      </c>
      <c r="F32" s="11">
        <f>28+737/10000</f>
        <v>28.0737</v>
      </c>
      <c r="G32" s="11">
        <f>26+8038/10000</f>
        <v>26.8038</v>
      </c>
      <c r="H32" s="8" t="s">
        <v>145</v>
      </c>
      <c r="I32" s="13" t="s">
        <v>20</v>
      </c>
      <c r="J32" s="8" t="s">
        <v>21</v>
      </c>
      <c r="K32" s="8" t="s">
        <v>22</v>
      </c>
      <c r="L32" s="8" t="s">
        <v>52</v>
      </c>
    </row>
    <row r="33" spans="1:12" ht="24" customHeight="1">
      <c r="A33" s="8">
        <v>23</v>
      </c>
      <c r="B33" s="8" t="s">
        <v>47</v>
      </c>
      <c r="C33" s="9">
        <v>0.5208333333333334</v>
      </c>
      <c r="D33" s="10" t="s">
        <v>34</v>
      </c>
      <c r="E33" s="8" t="s">
        <v>54</v>
      </c>
      <c r="F33" s="11">
        <f>0+600/10000</f>
        <v>0.06</v>
      </c>
      <c r="G33" s="11">
        <f>0+600/10000</f>
        <v>0.06</v>
      </c>
      <c r="H33" s="8" t="s">
        <v>146</v>
      </c>
      <c r="I33" s="13" t="s">
        <v>25</v>
      </c>
      <c r="J33" s="8" t="s">
        <v>21</v>
      </c>
      <c r="K33" s="8" t="s">
        <v>36</v>
      </c>
      <c r="L33" s="8" t="s">
        <v>33</v>
      </c>
    </row>
    <row r="34" spans="1:12" ht="25.5" customHeight="1">
      <c r="A34" s="8">
        <v>24</v>
      </c>
      <c r="B34" s="8" t="s">
        <v>47</v>
      </c>
      <c r="C34" s="9">
        <v>0.5416666666666666</v>
      </c>
      <c r="D34" s="10" t="s">
        <v>34</v>
      </c>
      <c r="E34" s="8" t="s">
        <v>55</v>
      </c>
      <c r="F34" s="11">
        <f>0+600/10000</f>
        <v>0.06</v>
      </c>
      <c r="G34" s="11">
        <f>0+600/10000</f>
        <v>0.06</v>
      </c>
      <c r="H34" s="8" t="s">
        <v>147</v>
      </c>
      <c r="I34" s="13" t="s">
        <v>25</v>
      </c>
      <c r="J34" s="8" t="s">
        <v>21</v>
      </c>
      <c r="K34" s="8" t="s">
        <v>36</v>
      </c>
      <c r="L34" s="8" t="s">
        <v>33</v>
      </c>
    </row>
    <row r="35" spans="1:12" ht="24.75" customHeight="1">
      <c r="A35" s="8">
        <v>25</v>
      </c>
      <c r="B35" s="8" t="s">
        <v>47</v>
      </c>
      <c r="C35" s="9">
        <v>0.5625</v>
      </c>
      <c r="D35" s="10" t="s">
        <v>34</v>
      </c>
      <c r="E35" s="8" t="s">
        <v>56</v>
      </c>
      <c r="F35" s="11">
        <f>0+5600/10000</f>
        <v>0.56</v>
      </c>
      <c r="G35" s="11">
        <f>0+5600/10000</f>
        <v>0.56</v>
      </c>
      <c r="H35" s="8" t="s">
        <v>148</v>
      </c>
      <c r="I35" s="13" t="s">
        <v>25</v>
      </c>
      <c r="J35" s="8" t="s">
        <v>21</v>
      </c>
      <c r="K35" s="8" t="s">
        <v>57</v>
      </c>
      <c r="L35" s="8" t="s">
        <v>33</v>
      </c>
    </row>
    <row r="36" spans="1:12" ht="36" customHeight="1">
      <c r="A36" s="8">
        <v>26</v>
      </c>
      <c r="B36" s="8" t="s">
        <v>47</v>
      </c>
      <c r="C36" s="9">
        <v>0.4166666666666667</v>
      </c>
      <c r="D36" s="10" t="s">
        <v>122</v>
      </c>
      <c r="E36" s="8" t="s">
        <v>196</v>
      </c>
      <c r="F36" s="11">
        <f>2+5500/10000</f>
        <v>2.55</v>
      </c>
      <c r="G36" s="11">
        <f>2+5500/10000</f>
        <v>2.55</v>
      </c>
      <c r="H36" s="8" t="s">
        <v>149</v>
      </c>
      <c r="I36" s="13" t="s">
        <v>20</v>
      </c>
      <c r="J36" s="8" t="s">
        <v>21</v>
      </c>
      <c r="K36" s="8" t="s">
        <v>22</v>
      </c>
      <c r="L36" s="8" t="s">
        <v>44</v>
      </c>
    </row>
    <row r="37" spans="1:12" ht="36" customHeight="1">
      <c r="A37" s="8">
        <v>27</v>
      </c>
      <c r="B37" s="8" t="s">
        <v>47</v>
      </c>
      <c r="C37" s="9">
        <v>0.4375</v>
      </c>
      <c r="D37" s="10" t="s">
        <v>122</v>
      </c>
      <c r="E37" s="8" t="s">
        <v>195</v>
      </c>
      <c r="F37" s="11">
        <f>1+3900/10000</f>
        <v>1.3900000000000001</v>
      </c>
      <c r="G37" s="11">
        <f>1+3900/10000</f>
        <v>1.3900000000000001</v>
      </c>
      <c r="H37" s="8" t="s">
        <v>150</v>
      </c>
      <c r="I37" s="13" t="s">
        <v>20</v>
      </c>
      <c r="J37" s="8" t="s">
        <v>21</v>
      </c>
      <c r="K37" s="8" t="s">
        <v>22</v>
      </c>
      <c r="L37" s="8" t="s">
        <v>44</v>
      </c>
    </row>
    <row r="38" spans="1:12" ht="35.25" customHeight="1">
      <c r="A38" s="8">
        <v>28</v>
      </c>
      <c r="B38" s="8" t="s">
        <v>47</v>
      </c>
      <c r="C38" s="9">
        <v>0.4583333333333333</v>
      </c>
      <c r="D38" s="10" t="s">
        <v>122</v>
      </c>
      <c r="E38" s="8" t="s">
        <v>194</v>
      </c>
      <c r="F38" s="11">
        <f>2+5800/10000</f>
        <v>2.58</v>
      </c>
      <c r="G38" s="11">
        <f>2+5800/10000</f>
        <v>2.58</v>
      </c>
      <c r="H38" s="8" t="s">
        <v>151</v>
      </c>
      <c r="I38" s="13" t="s">
        <v>20</v>
      </c>
      <c r="J38" s="8" t="s">
        <v>21</v>
      </c>
      <c r="K38" s="8" t="s">
        <v>22</v>
      </c>
      <c r="L38" s="8" t="s">
        <v>44</v>
      </c>
    </row>
    <row r="39" spans="1:12" ht="47.25" customHeight="1">
      <c r="A39" s="8">
        <v>29</v>
      </c>
      <c r="B39" s="8" t="s">
        <v>47</v>
      </c>
      <c r="C39" s="9">
        <v>0.4791666666666667</v>
      </c>
      <c r="D39" s="10" t="s">
        <v>122</v>
      </c>
      <c r="E39" s="8" t="s">
        <v>58</v>
      </c>
      <c r="F39" s="11">
        <f>3+7400/10000</f>
        <v>3.74</v>
      </c>
      <c r="G39" s="11">
        <f>3+6800/10000</f>
        <v>3.68</v>
      </c>
      <c r="H39" s="8" t="s">
        <v>152</v>
      </c>
      <c r="I39" s="13" t="s">
        <v>20</v>
      </c>
      <c r="J39" s="8" t="s">
        <v>21</v>
      </c>
      <c r="K39" s="8" t="s">
        <v>22</v>
      </c>
      <c r="L39" s="8" t="s">
        <v>44</v>
      </c>
    </row>
    <row r="40" spans="1:12" ht="24.75" customHeight="1">
      <c r="A40" s="8">
        <v>30</v>
      </c>
      <c r="B40" s="8" t="s">
        <v>47</v>
      </c>
      <c r="C40" s="9">
        <v>0.5</v>
      </c>
      <c r="D40" s="10" t="s">
        <v>122</v>
      </c>
      <c r="E40" s="8" t="s">
        <v>59</v>
      </c>
      <c r="F40" s="11">
        <f>1+7188/10000</f>
        <v>1.7187999999999999</v>
      </c>
      <c r="G40" s="11">
        <f>1+7188/10000</f>
        <v>1.7187999999999999</v>
      </c>
      <c r="H40" s="8" t="s">
        <v>153</v>
      </c>
      <c r="I40" s="13" t="s">
        <v>20</v>
      </c>
      <c r="J40" s="8" t="s">
        <v>21</v>
      </c>
      <c r="K40" s="8" t="s">
        <v>22</v>
      </c>
      <c r="L40" s="8" t="s">
        <v>44</v>
      </c>
    </row>
    <row r="41" spans="1:12" ht="27.75" customHeight="1">
      <c r="A41" s="8">
        <v>31</v>
      </c>
      <c r="B41" s="8" t="s">
        <v>47</v>
      </c>
      <c r="C41" s="9">
        <v>0.4583333333333333</v>
      </c>
      <c r="D41" s="10" t="s">
        <v>50</v>
      </c>
      <c r="E41" s="8" t="s">
        <v>60</v>
      </c>
      <c r="F41" s="11">
        <f>16+9693/10000</f>
        <v>16.9693</v>
      </c>
      <c r="G41" s="11">
        <f>16+3710/10000</f>
        <v>16.371</v>
      </c>
      <c r="H41" s="8" t="s">
        <v>154</v>
      </c>
      <c r="I41" s="13" t="s">
        <v>20</v>
      </c>
      <c r="J41" s="8" t="s">
        <v>21</v>
      </c>
      <c r="K41" s="8" t="s">
        <v>22</v>
      </c>
      <c r="L41" s="8" t="s">
        <v>52</v>
      </c>
    </row>
    <row r="42" spans="1:12" ht="31.5" customHeight="1">
      <c r="A42" s="8">
        <v>32</v>
      </c>
      <c r="B42" s="8" t="s">
        <v>47</v>
      </c>
      <c r="C42" s="9">
        <v>0.4305555555555556</v>
      </c>
      <c r="D42" s="10" t="s">
        <v>28</v>
      </c>
      <c r="E42" s="8" t="s">
        <v>110</v>
      </c>
      <c r="F42" s="11">
        <f>0+2500/10000</f>
        <v>0.25</v>
      </c>
      <c r="G42" s="11">
        <f>0+2500/10000</f>
        <v>0.25</v>
      </c>
      <c r="H42" s="8" t="s">
        <v>155</v>
      </c>
      <c r="I42" s="13" t="s">
        <v>25</v>
      </c>
      <c r="J42" s="8" t="s">
        <v>21</v>
      </c>
      <c r="K42" s="8" t="s">
        <v>57</v>
      </c>
      <c r="L42" s="8" t="s">
        <v>192</v>
      </c>
    </row>
    <row r="43" spans="1:12" ht="35.25" customHeight="1">
      <c r="A43" s="8">
        <v>33</v>
      </c>
      <c r="B43" s="8" t="s">
        <v>47</v>
      </c>
      <c r="C43" s="9">
        <v>0.4444444444444444</v>
      </c>
      <c r="D43" s="10" t="s">
        <v>28</v>
      </c>
      <c r="E43" s="8" t="s">
        <v>111</v>
      </c>
      <c r="F43" s="11">
        <f>0+2600/10000</f>
        <v>0.26</v>
      </c>
      <c r="G43" s="11">
        <f>0+2600/10000</f>
        <v>0.26</v>
      </c>
      <c r="H43" s="8" t="s">
        <v>156</v>
      </c>
      <c r="I43" s="13" t="s">
        <v>25</v>
      </c>
      <c r="J43" s="8" t="s">
        <v>21</v>
      </c>
      <c r="K43" s="8" t="s">
        <v>57</v>
      </c>
      <c r="L43" s="8" t="s">
        <v>192</v>
      </c>
    </row>
    <row r="44" spans="1:12" ht="38.25" customHeight="1">
      <c r="A44" s="8">
        <v>34</v>
      </c>
      <c r="B44" s="8" t="s">
        <v>47</v>
      </c>
      <c r="C44" s="9">
        <v>0.4583333333333333</v>
      </c>
      <c r="D44" s="10" t="s">
        <v>28</v>
      </c>
      <c r="E44" s="8" t="s">
        <v>112</v>
      </c>
      <c r="F44" s="11">
        <f>0+3800/10000</f>
        <v>0.38</v>
      </c>
      <c r="G44" s="11">
        <f>0+3800/10000</f>
        <v>0.38</v>
      </c>
      <c r="H44" s="8" t="s">
        <v>157</v>
      </c>
      <c r="I44" s="13" t="s">
        <v>25</v>
      </c>
      <c r="J44" s="8" t="s">
        <v>21</v>
      </c>
      <c r="K44" s="8" t="s">
        <v>57</v>
      </c>
      <c r="L44" s="8" t="s">
        <v>192</v>
      </c>
    </row>
    <row r="45" spans="1:12" ht="32.25" customHeight="1">
      <c r="A45" s="8">
        <v>35</v>
      </c>
      <c r="B45" s="8" t="s">
        <v>47</v>
      </c>
      <c r="C45" s="9">
        <v>0.47222222222222227</v>
      </c>
      <c r="D45" s="10" t="s">
        <v>28</v>
      </c>
      <c r="E45" s="8" t="s">
        <v>113</v>
      </c>
      <c r="F45" s="11">
        <f>0+2795/10000</f>
        <v>0.2795</v>
      </c>
      <c r="G45" s="11">
        <f>0+2795/10000</f>
        <v>0.2795</v>
      </c>
      <c r="H45" s="8" t="s">
        <v>158</v>
      </c>
      <c r="I45" s="13" t="s">
        <v>25</v>
      </c>
      <c r="J45" s="8" t="s">
        <v>21</v>
      </c>
      <c r="K45" s="8" t="s">
        <v>57</v>
      </c>
      <c r="L45" s="8" t="s">
        <v>192</v>
      </c>
    </row>
    <row r="46" spans="1:12" ht="35.25" customHeight="1">
      <c r="A46" s="8">
        <v>36</v>
      </c>
      <c r="B46" s="8" t="s">
        <v>47</v>
      </c>
      <c r="C46" s="9">
        <v>0.4861111111111111</v>
      </c>
      <c r="D46" s="10" t="s">
        <v>28</v>
      </c>
      <c r="E46" s="8" t="s">
        <v>114</v>
      </c>
      <c r="F46" s="11">
        <f>0+1000/10000</f>
        <v>0.1</v>
      </c>
      <c r="G46" s="11">
        <f>0+1000/10000</f>
        <v>0.1</v>
      </c>
      <c r="H46" s="8" t="s">
        <v>159</v>
      </c>
      <c r="I46" s="13" t="s">
        <v>25</v>
      </c>
      <c r="J46" s="8" t="s">
        <v>21</v>
      </c>
      <c r="K46" s="8" t="s">
        <v>57</v>
      </c>
      <c r="L46" s="8" t="s">
        <v>192</v>
      </c>
    </row>
    <row r="47" spans="1:12" ht="34.5" customHeight="1">
      <c r="A47" s="8">
        <v>37</v>
      </c>
      <c r="B47" s="8" t="s">
        <v>47</v>
      </c>
      <c r="C47" s="9">
        <v>0.5277777777777778</v>
      </c>
      <c r="D47" s="10" t="s">
        <v>28</v>
      </c>
      <c r="E47" s="8" t="s">
        <v>115</v>
      </c>
      <c r="F47" s="11">
        <f>0+3200/10000</f>
        <v>0.32</v>
      </c>
      <c r="G47" s="11">
        <f>0+3200/10000</f>
        <v>0.32</v>
      </c>
      <c r="H47" s="8" t="s">
        <v>160</v>
      </c>
      <c r="I47" s="13" t="s">
        <v>25</v>
      </c>
      <c r="J47" s="8" t="s">
        <v>21</v>
      </c>
      <c r="K47" s="8" t="s">
        <v>57</v>
      </c>
      <c r="L47" s="8" t="s">
        <v>30</v>
      </c>
    </row>
    <row r="48" spans="1:12" ht="28.5" customHeight="1">
      <c r="A48" s="8">
        <v>38</v>
      </c>
      <c r="B48" s="8" t="s">
        <v>61</v>
      </c>
      <c r="C48" s="9">
        <v>0.4583333333333333</v>
      </c>
      <c r="D48" s="10" t="s">
        <v>18</v>
      </c>
      <c r="E48" s="8" t="s">
        <v>62</v>
      </c>
      <c r="F48" s="11">
        <f>0+1036/10000</f>
        <v>0.1036</v>
      </c>
      <c r="G48" s="11">
        <f>0+1036/10000</f>
        <v>0.1036</v>
      </c>
      <c r="H48" s="8" t="s">
        <v>161</v>
      </c>
      <c r="I48" s="13" t="s">
        <v>25</v>
      </c>
      <c r="J48" s="8" t="s">
        <v>63</v>
      </c>
      <c r="K48" s="8" t="s">
        <v>22</v>
      </c>
      <c r="L48" s="8" t="s">
        <v>23</v>
      </c>
    </row>
    <row r="49" spans="1:12" ht="27" customHeight="1">
      <c r="A49" s="8">
        <v>39</v>
      </c>
      <c r="B49" s="8" t="s">
        <v>61</v>
      </c>
      <c r="C49" s="9">
        <v>0.5</v>
      </c>
      <c r="D49" s="10" t="s">
        <v>122</v>
      </c>
      <c r="E49" s="8" t="s">
        <v>64</v>
      </c>
      <c r="F49" s="11">
        <f>0+1900/10000</f>
        <v>0.19</v>
      </c>
      <c r="G49" s="11">
        <f>0+1900/10000</f>
        <v>0.19</v>
      </c>
      <c r="H49" s="8" t="s">
        <v>162</v>
      </c>
      <c r="I49" s="13" t="s">
        <v>25</v>
      </c>
      <c r="J49" s="8" t="s">
        <v>21</v>
      </c>
      <c r="K49" s="8" t="s">
        <v>36</v>
      </c>
      <c r="L49" s="8" t="s">
        <v>44</v>
      </c>
    </row>
    <row r="50" spans="1:12" ht="25.5" customHeight="1">
      <c r="A50" s="8">
        <v>40</v>
      </c>
      <c r="B50" s="8" t="s">
        <v>61</v>
      </c>
      <c r="C50" s="9">
        <v>0.5208333333333334</v>
      </c>
      <c r="D50" s="10" t="s">
        <v>122</v>
      </c>
      <c r="E50" s="8" t="s">
        <v>65</v>
      </c>
      <c r="F50" s="11">
        <f>0+5100/10000</f>
        <v>0.51</v>
      </c>
      <c r="G50" s="11">
        <f>0+5100/10000</f>
        <v>0.51</v>
      </c>
      <c r="H50" s="8" t="s">
        <v>163</v>
      </c>
      <c r="I50" s="13" t="s">
        <v>25</v>
      </c>
      <c r="J50" s="8" t="s">
        <v>21</v>
      </c>
      <c r="K50" s="8" t="s">
        <v>36</v>
      </c>
      <c r="L50" s="8" t="s">
        <v>44</v>
      </c>
    </row>
    <row r="51" spans="1:12" ht="33" customHeight="1">
      <c r="A51" s="8">
        <v>41</v>
      </c>
      <c r="B51" s="8" t="s">
        <v>66</v>
      </c>
      <c r="C51" s="9">
        <v>0.4166666666666667</v>
      </c>
      <c r="D51" s="10" t="s">
        <v>34</v>
      </c>
      <c r="E51" s="8" t="s">
        <v>68</v>
      </c>
      <c r="F51" s="11">
        <f>0+1240/10000</f>
        <v>0.124</v>
      </c>
      <c r="G51" s="11">
        <f>0+1240/10000</f>
        <v>0.124</v>
      </c>
      <c r="H51" s="8" t="s">
        <v>164</v>
      </c>
      <c r="I51" s="13" t="s">
        <v>25</v>
      </c>
      <c r="J51" s="8" t="s">
        <v>21</v>
      </c>
      <c r="K51" s="8" t="s">
        <v>22</v>
      </c>
      <c r="L51" s="8" t="s">
        <v>67</v>
      </c>
    </row>
    <row r="52" spans="1:12" ht="33" customHeight="1">
      <c r="A52" s="8">
        <v>42</v>
      </c>
      <c r="B52" s="8" t="s">
        <v>66</v>
      </c>
      <c r="C52" s="9">
        <v>0.4583333333333333</v>
      </c>
      <c r="D52" s="10" t="s">
        <v>34</v>
      </c>
      <c r="E52" s="8" t="s">
        <v>116</v>
      </c>
      <c r="F52" s="11">
        <f>0+5100/10000</f>
        <v>0.51</v>
      </c>
      <c r="G52" s="11">
        <f>0+5100/10000</f>
        <v>0.51</v>
      </c>
      <c r="H52" s="8" t="s">
        <v>165</v>
      </c>
      <c r="I52" s="13" t="s">
        <v>25</v>
      </c>
      <c r="J52" s="8" t="s">
        <v>21</v>
      </c>
      <c r="K52" s="8" t="s">
        <v>22</v>
      </c>
      <c r="L52" s="8" t="s">
        <v>67</v>
      </c>
    </row>
    <row r="53" spans="1:12" ht="32.25" customHeight="1">
      <c r="A53" s="8">
        <v>43</v>
      </c>
      <c r="B53" s="8" t="s">
        <v>66</v>
      </c>
      <c r="C53" s="9">
        <v>0.4791666666666667</v>
      </c>
      <c r="D53" s="10" t="s">
        <v>34</v>
      </c>
      <c r="E53" s="8" t="s">
        <v>117</v>
      </c>
      <c r="F53" s="11">
        <f>0+6800/10000</f>
        <v>0.68</v>
      </c>
      <c r="G53" s="11">
        <f>0+6800/10000</f>
        <v>0.68</v>
      </c>
      <c r="H53" s="8" t="s">
        <v>166</v>
      </c>
      <c r="I53" s="13" t="s">
        <v>25</v>
      </c>
      <c r="J53" s="8" t="s">
        <v>21</v>
      </c>
      <c r="K53" s="8" t="s">
        <v>22</v>
      </c>
      <c r="L53" s="8" t="s">
        <v>67</v>
      </c>
    </row>
    <row r="54" spans="1:12" ht="30.75" customHeight="1">
      <c r="A54" s="8">
        <v>44</v>
      </c>
      <c r="B54" s="8" t="s">
        <v>66</v>
      </c>
      <c r="C54" s="9">
        <v>0.5</v>
      </c>
      <c r="D54" s="10" t="s">
        <v>34</v>
      </c>
      <c r="E54" s="8" t="s">
        <v>118</v>
      </c>
      <c r="F54" s="11">
        <f>1+4400/10000</f>
        <v>1.44</v>
      </c>
      <c r="G54" s="11">
        <f>1+2100/10000</f>
        <v>1.21</v>
      </c>
      <c r="H54" s="8" t="s">
        <v>167</v>
      </c>
      <c r="I54" s="13" t="s">
        <v>25</v>
      </c>
      <c r="J54" s="8" t="s">
        <v>21</v>
      </c>
      <c r="K54" s="8" t="s">
        <v>22</v>
      </c>
      <c r="L54" s="8" t="s">
        <v>67</v>
      </c>
    </row>
    <row r="55" spans="1:12" ht="24.75" customHeight="1">
      <c r="A55" s="8">
        <v>45</v>
      </c>
      <c r="B55" s="8" t="s">
        <v>66</v>
      </c>
      <c r="C55" s="9">
        <v>0.4375</v>
      </c>
      <c r="D55" s="10" t="s">
        <v>34</v>
      </c>
      <c r="E55" s="8" t="s">
        <v>119</v>
      </c>
      <c r="F55" s="11">
        <f>0+3000/10000</f>
        <v>0.3</v>
      </c>
      <c r="G55" s="11">
        <f>0+3000/10000</f>
        <v>0.3</v>
      </c>
      <c r="H55" s="8" t="s">
        <v>168</v>
      </c>
      <c r="I55" s="13" t="s">
        <v>25</v>
      </c>
      <c r="J55" s="8" t="s">
        <v>21</v>
      </c>
      <c r="K55" s="8" t="s">
        <v>22</v>
      </c>
      <c r="L55" s="8" t="s">
        <v>67</v>
      </c>
    </row>
    <row r="56" spans="1:12" ht="24" customHeight="1">
      <c r="A56" s="8">
        <v>46</v>
      </c>
      <c r="B56" s="8" t="s">
        <v>69</v>
      </c>
      <c r="C56" s="9">
        <v>0.4166666666666667</v>
      </c>
      <c r="D56" s="10" t="s">
        <v>34</v>
      </c>
      <c r="E56" s="8" t="s">
        <v>70</v>
      </c>
      <c r="F56" s="11">
        <f>1+2900/10000</f>
        <v>1.29</v>
      </c>
      <c r="G56" s="11">
        <f>1+2900/10000</f>
        <v>1.29</v>
      </c>
      <c r="H56" s="8" t="s">
        <v>169</v>
      </c>
      <c r="I56" s="13" t="s">
        <v>20</v>
      </c>
      <c r="J56" s="8" t="s">
        <v>21</v>
      </c>
      <c r="K56" s="8" t="s">
        <v>22</v>
      </c>
      <c r="L56" s="8" t="s">
        <v>33</v>
      </c>
    </row>
    <row r="57" spans="1:12" ht="29.25" customHeight="1">
      <c r="A57" s="8">
        <v>47</v>
      </c>
      <c r="B57" s="8" t="s">
        <v>69</v>
      </c>
      <c r="C57" s="9">
        <v>0.4375</v>
      </c>
      <c r="D57" s="10" t="s">
        <v>34</v>
      </c>
      <c r="E57" s="8" t="s">
        <v>71</v>
      </c>
      <c r="F57" s="11">
        <f>0+4500/10000</f>
        <v>0.45</v>
      </c>
      <c r="G57" s="11">
        <f>0+4500/10000</f>
        <v>0.45</v>
      </c>
      <c r="H57" s="8" t="s">
        <v>170</v>
      </c>
      <c r="I57" s="13" t="s">
        <v>25</v>
      </c>
      <c r="J57" s="8" t="s">
        <v>21</v>
      </c>
      <c r="K57" s="8" t="s">
        <v>36</v>
      </c>
      <c r="L57" s="8" t="s">
        <v>33</v>
      </c>
    </row>
    <row r="58" spans="1:12" ht="35.25" customHeight="1">
      <c r="A58" s="8">
        <v>48</v>
      </c>
      <c r="B58" s="8" t="s">
        <v>72</v>
      </c>
      <c r="C58" s="9">
        <v>0.4166666666666667</v>
      </c>
      <c r="D58" s="10" t="s">
        <v>18</v>
      </c>
      <c r="E58" s="8" t="s">
        <v>19</v>
      </c>
      <c r="F58" s="11">
        <f>3+7000/10000</f>
        <v>3.7</v>
      </c>
      <c r="G58" s="11">
        <f>3+7000/10000</f>
        <v>3.7</v>
      </c>
      <c r="H58" s="8" t="s">
        <v>124</v>
      </c>
      <c r="I58" s="13" t="s">
        <v>20</v>
      </c>
      <c r="J58" s="8" t="s">
        <v>21</v>
      </c>
      <c r="K58" s="8" t="s">
        <v>22</v>
      </c>
      <c r="L58" s="8" t="s">
        <v>23</v>
      </c>
    </row>
    <row r="59" spans="1:12" ht="32.25" customHeight="1">
      <c r="A59" s="8">
        <v>49</v>
      </c>
      <c r="B59" s="8" t="s">
        <v>72</v>
      </c>
      <c r="C59" s="9">
        <v>0.4375</v>
      </c>
      <c r="D59" s="10" t="s">
        <v>18</v>
      </c>
      <c r="E59" s="8" t="s">
        <v>73</v>
      </c>
      <c r="F59" s="11">
        <f>3+1417/10000</f>
        <v>3.1417</v>
      </c>
      <c r="G59" s="11">
        <f>3+1417/10000</f>
        <v>3.1417</v>
      </c>
      <c r="H59" s="8" t="s">
        <v>171</v>
      </c>
      <c r="I59" s="13" t="s">
        <v>20</v>
      </c>
      <c r="J59" s="8" t="s">
        <v>21</v>
      </c>
      <c r="K59" s="8" t="s">
        <v>22</v>
      </c>
      <c r="L59" s="8" t="s">
        <v>23</v>
      </c>
    </row>
    <row r="60" spans="1:12" ht="34.5" customHeight="1">
      <c r="A60" s="8">
        <v>50</v>
      </c>
      <c r="B60" s="8" t="s">
        <v>72</v>
      </c>
      <c r="C60" s="9">
        <v>0.4583333333333333</v>
      </c>
      <c r="D60" s="10" t="s">
        <v>18</v>
      </c>
      <c r="E60" s="8" t="s">
        <v>74</v>
      </c>
      <c r="F60" s="11">
        <f>1+6500/10000</f>
        <v>1.65</v>
      </c>
      <c r="G60" s="11">
        <f>1+6500/10000</f>
        <v>1.65</v>
      </c>
      <c r="H60" s="8" t="s">
        <v>172</v>
      </c>
      <c r="I60" s="13" t="s">
        <v>20</v>
      </c>
      <c r="J60" s="8" t="s">
        <v>21</v>
      </c>
      <c r="K60" s="8" t="s">
        <v>22</v>
      </c>
      <c r="L60" s="8" t="s">
        <v>23</v>
      </c>
    </row>
    <row r="61" spans="1:12" ht="28.5" customHeight="1">
      <c r="A61" s="8">
        <v>51</v>
      </c>
      <c r="B61" s="8" t="s">
        <v>72</v>
      </c>
      <c r="C61" s="9">
        <v>0.4791666666666667</v>
      </c>
      <c r="D61" s="10" t="s">
        <v>18</v>
      </c>
      <c r="E61" s="8" t="s">
        <v>75</v>
      </c>
      <c r="F61" s="11">
        <f>2+1500/10000</f>
        <v>2.15</v>
      </c>
      <c r="G61" s="11">
        <f>2+1500/10000</f>
        <v>2.15</v>
      </c>
      <c r="H61" s="8" t="s">
        <v>173</v>
      </c>
      <c r="I61" s="13" t="s">
        <v>20</v>
      </c>
      <c r="J61" s="8" t="s">
        <v>21</v>
      </c>
      <c r="K61" s="8" t="s">
        <v>22</v>
      </c>
      <c r="L61" s="8" t="s">
        <v>23</v>
      </c>
    </row>
    <row r="62" spans="1:12" ht="42.75" customHeight="1">
      <c r="A62" s="8">
        <v>52</v>
      </c>
      <c r="B62" s="8" t="s">
        <v>72</v>
      </c>
      <c r="C62" s="9">
        <v>0.4166666666666667</v>
      </c>
      <c r="D62" s="10" t="s">
        <v>123</v>
      </c>
      <c r="E62" s="8" t="s">
        <v>76</v>
      </c>
      <c r="F62" s="11">
        <f>0+6800/10000</f>
        <v>0.68</v>
      </c>
      <c r="G62" s="11">
        <f>0+6800/10000</f>
        <v>0.68</v>
      </c>
      <c r="H62" s="8" t="s">
        <v>174</v>
      </c>
      <c r="I62" s="13" t="s">
        <v>25</v>
      </c>
      <c r="J62" s="8" t="s">
        <v>21</v>
      </c>
      <c r="K62" s="8" t="s">
        <v>22</v>
      </c>
      <c r="L62" s="8" t="s">
        <v>77</v>
      </c>
    </row>
    <row r="63" spans="1:12" ht="36.75" customHeight="1">
      <c r="A63" s="8">
        <v>53</v>
      </c>
      <c r="B63" s="8" t="s">
        <v>72</v>
      </c>
      <c r="C63" s="9">
        <v>0.4166666666666667</v>
      </c>
      <c r="D63" s="10" t="s">
        <v>123</v>
      </c>
      <c r="E63" s="8" t="s">
        <v>78</v>
      </c>
      <c r="F63" s="11">
        <f>0+2600/10000</f>
        <v>0.26</v>
      </c>
      <c r="G63" s="11">
        <f>0+2600/10000</f>
        <v>0.26</v>
      </c>
      <c r="H63" s="8" t="s">
        <v>175</v>
      </c>
      <c r="I63" s="13" t="s">
        <v>25</v>
      </c>
      <c r="J63" s="8" t="s">
        <v>21</v>
      </c>
      <c r="K63" s="8" t="s">
        <v>22</v>
      </c>
      <c r="L63" s="8" t="s">
        <v>77</v>
      </c>
    </row>
    <row r="64" spans="1:12" ht="34.5" customHeight="1">
      <c r="A64" s="8">
        <v>54</v>
      </c>
      <c r="B64" s="8" t="s">
        <v>72</v>
      </c>
      <c r="C64" s="9">
        <v>0.4375</v>
      </c>
      <c r="D64" s="10" t="s">
        <v>123</v>
      </c>
      <c r="E64" s="8" t="s">
        <v>79</v>
      </c>
      <c r="F64" s="11">
        <f>0+7000/10000</f>
        <v>0.7</v>
      </c>
      <c r="G64" s="11">
        <f>0+7000/10000</f>
        <v>0.7</v>
      </c>
      <c r="H64" s="8" t="s">
        <v>176</v>
      </c>
      <c r="I64" s="13" t="s">
        <v>25</v>
      </c>
      <c r="J64" s="8" t="s">
        <v>21</v>
      </c>
      <c r="K64" s="8" t="s">
        <v>22</v>
      </c>
      <c r="L64" s="8" t="s">
        <v>77</v>
      </c>
    </row>
    <row r="65" spans="1:12" ht="26.25" customHeight="1">
      <c r="A65" s="8">
        <v>55</v>
      </c>
      <c r="B65" s="8" t="s">
        <v>80</v>
      </c>
      <c r="C65" s="9">
        <v>0.5</v>
      </c>
      <c r="D65" s="10" t="s">
        <v>81</v>
      </c>
      <c r="E65" s="8" t="s">
        <v>82</v>
      </c>
      <c r="F65" s="11">
        <f>0+2900/10000</f>
        <v>0.29</v>
      </c>
      <c r="G65" s="11">
        <f>0+2900/10000</f>
        <v>0.29</v>
      </c>
      <c r="H65" s="8" t="s">
        <v>177</v>
      </c>
      <c r="I65" s="13" t="s">
        <v>25</v>
      </c>
      <c r="J65" s="8" t="s">
        <v>21</v>
      </c>
      <c r="K65" s="8" t="s">
        <v>57</v>
      </c>
      <c r="L65" s="8" t="s">
        <v>83</v>
      </c>
    </row>
    <row r="66" spans="1:12" ht="27" customHeight="1">
      <c r="A66" s="8">
        <v>56</v>
      </c>
      <c r="B66" s="8" t="s">
        <v>80</v>
      </c>
      <c r="C66" s="9">
        <v>0.513888888888889</v>
      </c>
      <c r="D66" s="10" t="s">
        <v>84</v>
      </c>
      <c r="E66" s="8" t="s">
        <v>85</v>
      </c>
      <c r="F66" s="11">
        <f>0+3800/10000</f>
        <v>0.38</v>
      </c>
      <c r="G66" s="11">
        <f>0+3800/10000</f>
        <v>0.38</v>
      </c>
      <c r="H66" s="8" t="s">
        <v>178</v>
      </c>
      <c r="I66" s="13" t="s">
        <v>25</v>
      </c>
      <c r="J66" s="8" t="s">
        <v>21</v>
      </c>
      <c r="K66" s="8" t="s">
        <v>57</v>
      </c>
      <c r="L66" s="8" t="s">
        <v>83</v>
      </c>
    </row>
    <row r="67" spans="1:12" ht="27" customHeight="1">
      <c r="A67" s="8">
        <v>57</v>
      </c>
      <c r="B67" s="8" t="s">
        <v>80</v>
      </c>
      <c r="C67" s="9">
        <v>0.4166666666666667</v>
      </c>
      <c r="D67" s="10" t="s">
        <v>34</v>
      </c>
      <c r="E67" s="8" t="s">
        <v>86</v>
      </c>
      <c r="F67" s="11">
        <f>1+8100/10000</f>
        <v>1.81</v>
      </c>
      <c r="G67" s="11">
        <f>1+8100/10000</f>
        <v>1.81</v>
      </c>
      <c r="H67" s="8" t="s">
        <v>179</v>
      </c>
      <c r="I67" s="13" t="s">
        <v>20</v>
      </c>
      <c r="J67" s="8" t="s">
        <v>21</v>
      </c>
      <c r="K67" s="8" t="s">
        <v>22</v>
      </c>
      <c r="L67" s="8" t="s">
        <v>44</v>
      </c>
    </row>
    <row r="68" spans="1:12" ht="35.25" customHeight="1">
      <c r="A68" s="8">
        <v>58</v>
      </c>
      <c r="B68" s="8" t="s">
        <v>80</v>
      </c>
      <c r="C68" s="9">
        <v>0.4583333333333333</v>
      </c>
      <c r="D68" s="10" t="s">
        <v>34</v>
      </c>
      <c r="E68" s="8" t="s">
        <v>87</v>
      </c>
      <c r="F68" s="11">
        <f>1+2400/10000</f>
        <v>1.24</v>
      </c>
      <c r="G68" s="11">
        <f>0+3500/10000</f>
        <v>0.35</v>
      </c>
      <c r="H68" s="8" t="s">
        <v>180</v>
      </c>
      <c r="I68" s="13" t="s">
        <v>25</v>
      </c>
      <c r="J68" s="8" t="s">
        <v>21</v>
      </c>
      <c r="K68" s="8" t="s">
        <v>36</v>
      </c>
      <c r="L68" s="8" t="s">
        <v>44</v>
      </c>
    </row>
    <row r="69" spans="1:12" ht="27" customHeight="1">
      <c r="A69" s="8">
        <v>59</v>
      </c>
      <c r="B69" s="8" t="s">
        <v>88</v>
      </c>
      <c r="C69" s="9">
        <v>0.4166666666666667</v>
      </c>
      <c r="D69" s="10" t="s">
        <v>84</v>
      </c>
      <c r="E69" s="8" t="s">
        <v>89</v>
      </c>
      <c r="F69" s="11">
        <f>0+3300/10000</f>
        <v>0.33</v>
      </c>
      <c r="G69" s="11">
        <f>0+0/10000</f>
        <v>0</v>
      </c>
      <c r="H69" s="8" t="s">
        <v>141</v>
      </c>
      <c r="I69" s="13" t="s">
        <v>25</v>
      </c>
      <c r="J69" s="8" t="s">
        <v>21</v>
      </c>
      <c r="K69" s="8" t="s">
        <v>36</v>
      </c>
      <c r="L69" s="8" t="s">
        <v>83</v>
      </c>
    </row>
    <row r="70" spans="1:12" ht="27.75" customHeight="1">
      <c r="A70" s="8">
        <v>60</v>
      </c>
      <c r="B70" s="8" t="s">
        <v>88</v>
      </c>
      <c r="C70" s="9">
        <v>0.4166666666666667</v>
      </c>
      <c r="D70" s="10" t="s">
        <v>84</v>
      </c>
      <c r="E70" s="8" t="s">
        <v>90</v>
      </c>
      <c r="F70" s="11">
        <f>0+6987/10000</f>
        <v>0.6987</v>
      </c>
      <c r="G70" s="11">
        <f>0+6987/10000</f>
        <v>0.6987</v>
      </c>
      <c r="H70" s="8" t="s">
        <v>141</v>
      </c>
      <c r="I70" s="13" t="s">
        <v>25</v>
      </c>
      <c r="J70" s="8" t="s">
        <v>21</v>
      </c>
      <c r="K70" s="8" t="s">
        <v>36</v>
      </c>
      <c r="L70" s="8" t="s">
        <v>83</v>
      </c>
    </row>
    <row r="71" spans="1:12" ht="36" customHeight="1">
      <c r="A71" s="8">
        <v>61</v>
      </c>
      <c r="B71" s="8" t="s">
        <v>88</v>
      </c>
      <c r="C71" s="9">
        <v>0.4305555555555556</v>
      </c>
      <c r="D71" s="10" t="s">
        <v>84</v>
      </c>
      <c r="E71" s="8" t="s">
        <v>91</v>
      </c>
      <c r="F71" s="11">
        <f>2+5700/10000</f>
        <v>2.57</v>
      </c>
      <c r="G71" s="11">
        <f>1+200/10000</f>
        <v>1.02</v>
      </c>
      <c r="H71" s="8" t="s">
        <v>181</v>
      </c>
      <c r="I71" s="13" t="s">
        <v>25</v>
      </c>
      <c r="J71" s="8" t="s">
        <v>21</v>
      </c>
      <c r="K71" s="8" t="s">
        <v>57</v>
      </c>
      <c r="L71" s="8" t="s">
        <v>83</v>
      </c>
    </row>
    <row r="72" spans="1:12" ht="38.25" customHeight="1">
      <c r="A72" s="8">
        <v>62</v>
      </c>
      <c r="B72" s="8" t="s">
        <v>88</v>
      </c>
      <c r="C72" s="9">
        <v>0.5555555555555556</v>
      </c>
      <c r="D72" s="10" t="s">
        <v>84</v>
      </c>
      <c r="E72" s="8" t="s">
        <v>92</v>
      </c>
      <c r="F72" s="11">
        <f>0+2000/10000</f>
        <v>0.2</v>
      </c>
      <c r="G72" s="11">
        <f>0+2000/10000</f>
        <v>0.2</v>
      </c>
      <c r="H72" s="8" t="s">
        <v>182</v>
      </c>
      <c r="I72" s="13" t="s">
        <v>25</v>
      </c>
      <c r="J72" s="8" t="s">
        <v>21</v>
      </c>
      <c r="K72" s="8" t="s">
        <v>22</v>
      </c>
      <c r="L72" s="8" t="s">
        <v>83</v>
      </c>
    </row>
    <row r="73" spans="1:12" ht="26.25" customHeight="1">
      <c r="A73" s="8">
        <v>63</v>
      </c>
      <c r="B73" s="8" t="s">
        <v>88</v>
      </c>
      <c r="C73" s="9">
        <v>0.5694444444444444</v>
      </c>
      <c r="D73" s="10" t="s">
        <v>84</v>
      </c>
      <c r="E73" s="8" t="s">
        <v>93</v>
      </c>
      <c r="F73" s="11">
        <f>0+8900/10000</f>
        <v>0.89</v>
      </c>
      <c r="G73" s="11">
        <f>0+8900/10000</f>
        <v>0.89</v>
      </c>
      <c r="H73" s="8" t="s">
        <v>183</v>
      </c>
      <c r="I73" s="13" t="s">
        <v>25</v>
      </c>
      <c r="J73" s="8" t="s">
        <v>21</v>
      </c>
      <c r="K73" s="8" t="s">
        <v>57</v>
      </c>
      <c r="L73" s="8" t="s">
        <v>83</v>
      </c>
    </row>
    <row r="74" spans="1:12" ht="27" customHeight="1">
      <c r="A74" s="8">
        <v>64</v>
      </c>
      <c r="B74" s="8" t="s">
        <v>94</v>
      </c>
      <c r="C74" s="9">
        <v>0.4166666666666667</v>
      </c>
      <c r="D74" s="10" t="s">
        <v>34</v>
      </c>
      <c r="E74" s="8" t="s">
        <v>95</v>
      </c>
      <c r="F74" s="11">
        <f>1+5000/10000</f>
        <v>1.5</v>
      </c>
      <c r="G74" s="11">
        <f>1+5000/10000</f>
        <v>1.5</v>
      </c>
      <c r="H74" s="8" t="s">
        <v>184</v>
      </c>
      <c r="I74" s="13" t="s">
        <v>20</v>
      </c>
      <c r="J74" s="8" t="s">
        <v>21</v>
      </c>
      <c r="K74" s="8" t="s">
        <v>22</v>
      </c>
      <c r="L74" s="8" t="s">
        <v>44</v>
      </c>
    </row>
    <row r="75" spans="1:12" ht="27.75" customHeight="1">
      <c r="A75" s="8">
        <v>65</v>
      </c>
      <c r="B75" s="8" t="s">
        <v>94</v>
      </c>
      <c r="C75" s="9">
        <v>0.4375</v>
      </c>
      <c r="D75" s="10" t="s">
        <v>34</v>
      </c>
      <c r="E75" s="8" t="s">
        <v>96</v>
      </c>
      <c r="F75" s="11">
        <f>1+1800/10000</f>
        <v>1.18</v>
      </c>
      <c r="G75" s="11">
        <f>0+5900/10000</f>
        <v>0.59</v>
      </c>
      <c r="H75" s="8" t="s">
        <v>185</v>
      </c>
      <c r="I75" s="13" t="s">
        <v>20</v>
      </c>
      <c r="J75" s="8" t="s">
        <v>21</v>
      </c>
      <c r="K75" s="8" t="s">
        <v>22</v>
      </c>
      <c r="L75" s="8" t="s">
        <v>44</v>
      </c>
    </row>
    <row r="76" spans="1:12" ht="26.25" customHeight="1">
      <c r="A76" s="8">
        <v>66</v>
      </c>
      <c r="B76" s="8" t="s">
        <v>94</v>
      </c>
      <c r="C76" s="9">
        <v>0.4166666666666667</v>
      </c>
      <c r="D76" s="10" t="s">
        <v>50</v>
      </c>
      <c r="E76" s="8" t="s">
        <v>120</v>
      </c>
      <c r="F76" s="11">
        <f>29+4200/10000</f>
        <v>29.42</v>
      </c>
      <c r="G76" s="11">
        <f>29+4200/10000</f>
        <v>29.42</v>
      </c>
      <c r="H76" s="8" t="s">
        <v>186</v>
      </c>
      <c r="I76" s="13" t="s">
        <v>20</v>
      </c>
      <c r="J76" s="8" t="s">
        <v>21</v>
      </c>
      <c r="K76" s="8" t="s">
        <v>22</v>
      </c>
      <c r="L76" s="8" t="s">
        <v>52</v>
      </c>
    </row>
    <row r="77" spans="1:12" ht="26.25" customHeight="1">
      <c r="A77" s="8">
        <v>67</v>
      </c>
      <c r="B77" s="8" t="s">
        <v>97</v>
      </c>
      <c r="C77" s="9">
        <v>0.4166666666666667</v>
      </c>
      <c r="D77" s="10" t="s">
        <v>50</v>
      </c>
      <c r="E77" s="8" t="s">
        <v>98</v>
      </c>
      <c r="F77" s="11">
        <f>18+5763/10000</f>
        <v>18.5763</v>
      </c>
      <c r="G77" s="11">
        <f>18+3620/10000</f>
        <v>18.362</v>
      </c>
      <c r="H77" s="8" t="s">
        <v>187</v>
      </c>
      <c r="I77" s="13" t="s">
        <v>20</v>
      </c>
      <c r="J77" s="8" t="s">
        <v>21</v>
      </c>
      <c r="K77" s="8" t="s">
        <v>22</v>
      </c>
      <c r="L77" s="8" t="s">
        <v>52</v>
      </c>
    </row>
    <row r="78" spans="1:12" ht="36" customHeight="1">
      <c r="A78" s="8">
        <v>68</v>
      </c>
      <c r="B78" s="8" t="s">
        <v>97</v>
      </c>
      <c r="C78" s="9">
        <v>0.4166666666666667</v>
      </c>
      <c r="D78" s="10" t="s">
        <v>28</v>
      </c>
      <c r="E78" s="8" t="s">
        <v>121</v>
      </c>
      <c r="F78" s="11">
        <f>2+8200/10000</f>
        <v>2.82</v>
      </c>
      <c r="G78" s="11">
        <f>2+8200/10000</f>
        <v>2.82</v>
      </c>
      <c r="H78" s="8" t="s">
        <v>188</v>
      </c>
      <c r="I78" s="13" t="s">
        <v>20</v>
      </c>
      <c r="J78" s="8" t="s">
        <v>21</v>
      </c>
      <c r="K78" s="8" t="s">
        <v>22</v>
      </c>
      <c r="L78" s="8" t="s">
        <v>192</v>
      </c>
    </row>
    <row r="79" spans="1:12" ht="25.5" customHeight="1">
      <c r="A79" s="8">
        <v>69</v>
      </c>
      <c r="B79" s="8" t="s">
        <v>99</v>
      </c>
      <c r="C79" s="9">
        <v>0.4166666666666667</v>
      </c>
      <c r="D79" s="10" t="s">
        <v>50</v>
      </c>
      <c r="E79" s="8" t="s">
        <v>100</v>
      </c>
      <c r="F79" s="11">
        <f>22+7290/10000</f>
        <v>22.729</v>
      </c>
      <c r="G79" s="11">
        <f>22+6381/10000</f>
        <v>22.6381</v>
      </c>
      <c r="H79" s="8" t="s">
        <v>189</v>
      </c>
      <c r="I79" s="13" t="s">
        <v>20</v>
      </c>
      <c r="J79" s="8" t="s">
        <v>21</v>
      </c>
      <c r="K79" s="8" t="s">
        <v>22</v>
      </c>
      <c r="L79" s="8" t="s">
        <v>52</v>
      </c>
    </row>
    <row r="80" spans="1:12" ht="36.75" customHeight="1">
      <c r="A80" s="8">
        <v>70</v>
      </c>
      <c r="B80" s="8" t="s">
        <v>99</v>
      </c>
      <c r="C80" s="9">
        <v>0.4166666666666667</v>
      </c>
      <c r="D80" s="10" t="s">
        <v>123</v>
      </c>
      <c r="E80" s="8" t="s">
        <v>101</v>
      </c>
      <c r="F80" s="11">
        <f>1+2600/10000</f>
        <v>1.26</v>
      </c>
      <c r="G80" s="11">
        <f>1+2600/10000</f>
        <v>1.26</v>
      </c>
      <c r="H80" s="8" t="s">
        <v>190</v>
      </c>
      <c r="I80" s="13" t="s">
        <v>20</v>
      </c>
      <c r="J80" s="8" t="s">
        <v>21</v>
      </c>
      <c r="K80" s="8" t="s">
        <v>22</v>
      </c>
      <c r="L80" s="8" t="s">
        <v>77</v>
      </c>
    </row>
    <row r="81" spans="1:12" ht="36" customHeight="1">
      <c r="A81" s="8">
        <v>71</v>
      </c>
      <c r="B81" s="8" t="s">
        <v>102</v>
      </c>
      <c r="C81" s="9">
        <v>0.4166666666666667</v>
      </c>
      <c r="D81" s="10" t="s">
        <v>84</v>
      </c>
      <c r="E81" s="8" t="s">
        <v>103</v>
      </c>
      <c r="F81" s="11">
        <f>2+2000/10000</f>
        <v>2.2</v>
      </c>
      <c r="G81" s="11">
        <f>2+2000/10000</f>
        <v>2.2</v>
      </c>
      <c r="H81" s="8" t="s">
        <v>191</v>
      </c>
      <c r="I81" s="13" t="s">
        <v>20</v>
      </c>
      <c r="J81" s="8" t="s">
        <v>21</v>
      </c>
      <c r="K81" s="8" t="s">
        <v>22</v>
      </c>
      <c r="L81" s="8" t="s">
        <v>83</v>
      </c>
    </row>
    <row r="85" spans="2:5" ht="12.75">
      <c r="B85" s="4"/>
      <c r="C85" s="2"/>
      <c r="D85" s="2"/>
      <c r="E85" s="2"/>
    </row>
    <row r="86" spans="2:5" ht="12.75">
      <c r="B86" s="2"/>
      <c r="C86" s="2"/>
      <c r="D86" s="2"/>
      <c r="E86" s="2"/>
    </row>
    <row r="87" spans="2:5" ht="12.75">
      <c r="B87" s="2"/>
      <c r="C87" s="2"/>
      <c r="D87" s="2"/>
      <c r="E87" s="2"/>
    </row>
    <row r="88" spans="2:5" ht="12.75">
      <c r="B88" s="2"/>
      <c r="C88" s="2"/>
      <c r="D88" s="2"/>
      <c r="E88" s="2"/>
    </row>
    <row r="89" spans="2:5" ht="12.75">
      <c r="B89" s="2"/>
      <c r="C89" s="2"/>
      <c r="D89" s="2"/>
      <c r="E89" s="2"/>
    </row>
    <row r="90" spans="2:5" ht="12.75">
      <c r="B90" s="2"/>
      <c r="C90" s="2"/>
      <c r="D90" s="2"/>
      <c r="E90" s="2"/>
    </row>
    <row r="91" spans="2:5" ht="12.75">
      <c r="B91" s="2"/>
      <c r="C91" s="2"/>
      <c r="D91" s="2"/>
      <c r="E91" s="2"/>
    </row>
    <row r="92" spans="2:5" ht="12.75">
      <c r="B92" s="2"/>
      <c r="C92" s="2"/>
      <c r="D92" s="2"/>
      <c r="E92" s="2"/>
    </row>
    <row r="93" spans="2:5" ht="12.75">
      <c r="B93" s="2"/>
      <c r="C93" s="2"/>
      <c r="D93" s="2"/>
      <c r="E93" s="2"/>
    </row>
    <row r="94" spans="2:5" ht="12.75">
      <c r="B94" s="2"/>
      <c r="C94" s="2"/>
      <c r="D94" s="2"/>
      <c r="E94" s="2"/>
    </row>
  </sheetData>
  <mergeCells count="16">
    <mergeCell ref="B1:K1"/>
    <mergeCell ref="B2:K2"/>
    <mergeCell ref="B3:K3"/>
    <mergeCell ref="B4:K4"/>
    <mergeCell ref="B6:K6"/>
    <mergeCell ref="B7:K7"/>
    <mergeCell ref="B85:E85"/>
    <mergeCell ref="B86:E86"/>
    <mergeCell ref="B87:E87"/>
    <mergeCell ref="B88:E88"/>
    <mergeCell ref="B89:E89"/>
    <mergeCell ref="B90:E90"/>
    <mergeCell ref="B91:E91"/>
    <mergeCell ref="B92:E92"/>
    <mergeCell ref="B93:E93"/>
    <mergeCell ref="B94:E94"/>
  </mergeCells>
  <printOptions/>
  <pageMargins left="0.5905511811023625" right="0.5905511811023625" top="0.9842519685039375" bottom="0.393700787401575" header="0.1968503937007875" footer="0.196850393700787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ANR OT w Gorzowie Wlkp.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rjanicki</dc:creator>
  <cp:keywords/>
  <dc:description/>
  <cp:lastModifiedBy>rjanicki</cp:lastModifiedBy>
  <cp:lastPrinted>2015-07-24T09:14:22Z</cp:lastPrinted>
  <dcterms:created xsi:type="dcterms:W3CDTF">2015-07-24T06:06:12Z</dcterms:created>
  <dcterms:modified xsi:type="dcterms:W3CDTF">2015-07-24T09:15:58Z</dcterms:modified>
  <cp:category/>
  <cp:version/>
  <cp:contentType/>
  <cp:contentStatus/>
</cp:coreProperties>
</file>